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vaningelgem-my.sharepoint.com/personal/guillaume_moloughney_van-ingelgem_be/Documents/Bureau/Rosaire/Vente vins/Commandes/"/>
    </mc:Choice>
  </mc:AlternateContent>
  <xr:revisionPtr revIDLastSave="64" documentId="13_ncr:1_{71E5B987-903A-4D07-B9F0-54968EAFE731}" xr6:coauthVersionLast="47" xr6:coauthVersionMax="47" xr10:uidLastSave="{D776D62C-7845-4B08-B9B2-B402402C7E12}"/>
  <bookViews>
    <workbookView xWindow="28680" yWindow="-120" windowWidth="29040" windowHeight="15720" xr2:uid="{B7554788-A598-C642-AFD7-C4EC1CF9146F}"/>
  </bookViews>
  <sheets>
    <sheet name="Liste &quot;Dégustation&quot;" sheetId="5" r:id="rId1"/>
    <sheet name="Liste &quot;Extra&quot;" sheetId="7" r:id="rId2"/>
  </sheets>
  <definedNames>
    <definedName name="_xlnm.Print_Area" localSheetId="0">'Liste "Dégustation"'!$A$1:$H$60</definedName>
    <definedName name="_xlnm.Print_Area" localSheetId="1">'Liste "Extra"'!$A$1:$H$53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" i="5" l="1"/>
  <c r="I10" i="5" a="1"/>
  <c r="I10" i="5" s="1"/>
  <c r="J10" i="5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10" i="7"/>
  <c r="G56" i="5"/>
  <c r="K56" i="5"/>
  <c r="I57" i="5" a="1"/>
  <c r="I57" i="5" s="1"/>
  <c r="I56" i="5" a="1"/>
  <c r="I56" i="5" s="1"/>
  <c r="H58" i="5"/>
  <c r="I32" i="5" a="1"/>
  <c r="I32" i="5"/>
  <c r="J32" i="5"/>
  <c r="K32" i="5"/>
  <c r="I33" i="5" a="1"/>
  <c r="I33" i="5" s="1"/>
  <c r="J33" i="5"/>
  <c r="K33" i="5"/>
  <c r="I34" i="5" a="1"/>
  <c r="I34" i="5" s="1"/>
  <c r="J34" i="5"/>
  <c r="K34" i="5"/>
  <c r="I35" i="5" a="1"/>
  <c r="I35" i="5"/>
  <c r="J35" i="5"/>
  <c r="K35" i="5"/>
  <c r="I36" i="5" a="1"/>
  <c r="I36" i="5" s="1"/>
  <c r="J36" i="5"/>
  <c r="K36" i="5"/>
  <c r="I37" i="5" a="1"/>
  <c r="I37" i="5" s="1"/>
  <c r="J37" i="5"/>
  <c r="K37" i="5"/>
  <c r="I38" i="5" a="1"/>
  <c r="I38" i="5" s="1"/>
  <c r="J38" i="5"/>
  <c r="K38" i="5"/>
  <c r="I39" i="5" a="1"/>
  <c r="I39" i="5" s="1"/>
  <c r="J39" i="5"/>
  <c r="K39" i="5"/>
  <c r="I40" i="5" a="1"/>
  <c r="I40" i="5" s="1"/>
  <c r="J40" i="5"/>
  <c r="K40" i="5"/>
  <c r="I41" i="5" a="1"/>
  <c r="I41" i="5" s="1"/>
  <c r="J41" i="5"/>
  <c r="K41" i="5"/>
  <c r="I42" i="5" a="1"/>
  <c r="I42" i="5"/>
  <c r="J42" i="5"/>
  <c r="K42" i="5"/>
  <c r="I43" i="5" a="1"/>
  <c r="I43" i="5" s="1"/>
  <c r="J43" i="5"/>
  <c r="K43" i="5"/>
  <c r="I44" i="5" a="1"/>
  <c r="I44" i="5" s="1"/>
  <c r="J44" i="5"/>
  <c r="K44" i="5"/>
  <c r="I45" i="5" a="1"/>
  <c r="I45" i="5" s="1"/>
  <c r="J45" i="5"/>
  <c r="K45" i="5"/>
  <c r="I46" i="5" a="1"/>
  <c r="I46" i="5"/>
  <c r="J46" i="5"/>
  <c r="K46" i="5"/>
  <c r="I47" i="5" a="1"/>
  <c r="I47" i="5"/>
  <c r="J47" i="5"/>
  <c r="K47" i="5"/>
  <c r="I48" i="5" a="1"/>
  <c r="I48" i="5"/>
  <c r="J48" i="5"/>
  <c r="K48" i="5"/>
  <c r="I49" i="5" a="1"/>
  <c r="I49" i="5"/>
  <c r="J49" i="5"/>
  <c r="K49" i="5"/>
  <c r="I50" i="5" a="1"/>
  <c r="I50" i="5" s="1"/>
  <c r="J50" i="5"/>
  <c r="K50" i="5"/>
  <c r="I51" i="5" a="1"/>
  <c r="I51" i="5" s="1"/>
  <c r="J51" i="5"/>
  <c r="K51" i="5"/>
  <c r="I52" i="5" a="1"/>
  <c r="I52" i="5" s="1"/>
  <c r="J52" i="5"/>
  <c r="K52" i="5"/>
  <c r="I53" i="5" a="1"/>
  <c r="I53" i="5" s="1"/>
  <c r="J53" i="5"/>
  <c r="K53" i="5"/>
  <c r="I54" i="5" a="1"/>
  <c r="I54" i="5" s="1"/>
  <c r="J54" i="5"/>
  <c r="K54" i="5"/>
  <c r="I55" i="5" a="1"/>
  <c r="I55" i="5"/>
  <c r="J55" i="5"/>
  <c r="K55" i="5"/>
  <c r="J56" i="5"/>
  <c r="J57" i="5"/>
  <c r="K57" i="5"/>
  <c r="H31" i="5"/>
  <c r="I11" i="5" a="1"/>
  <c r="I11" i="5" s="1"/>
  <c r="I12" i="5" a="1"/>
  <c r="I12" i="5" s="1"/>
  <c r="I13" i="5" a="1"/>
  <c r="I13" i="5"/>
  <c r="I14" i="5" a="1"/>
  <c r="I14" i="5"/>
  <c r="I15" i="5" a="1"/>
  <c r="I15" i="5" s="1"/>
  <c r="I16" i="5" a="1"/>
  <c r="I16" i="5" s="1"/>
  <c r="I17" i="5" a="1"/>
  <c r="I17" i="5"/>
  <c r="I18" i="5" a="1"/>
  <c r="I18" i="5" s="1"/>
  <c r="I19" i="5" a="1"/>
  <c r="I19" i="5"/>
  <c r="I20" i="5" a="1"/>
  <c r="I20" i="5" s="1"/>
  <c r="I21" i="5" a="1"/>
  <c r="I21" i="5" s="1"/>
  <c r="I22" i="5" a="1"/>
  <c r="I22" i="5" s="1"/>
  <c r="I23" i="5" a="1"/>
  <c r="I23" i="5"/>
  <c r="I24" i="5" a="1"/>
  <c r="I24" i="5" s="1"/>
  <c r="I25" i="5" a="1"/>
  <c r="I25" i="5" s="1"/>
  <c r="I26" i="5" a="1"/>
  <c r="I26" i="5" s="1"/>
  <c r="I27" i="5" a="1"/>
  <c r="I27" i="5"/>
  <c r="I28" i="5" a="1"/>
  <c r="I28" i="5" s="1"/>
  <c r="I29" i="5" a="1"/>
  <c r="I29" i="5" s="1"/>
  <c r="I30" i="5" a="1"/>
  <c r="I30" i="5" s="1"/>
  <c r="J13" i="5"/>
  <c r="J11" i="5"/>
  <c r="J12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G42" i="5"/>
  <c r="G41" i="5"/>
  <c r="G53" i="5"/>
  <c r="G51" i="5"/>
  <c r="G50" i="5"/>
  <c r="G30" i="5"/>
  <c r="G48" i="5"/>
  <c r="G21" i="5"/>
  <c r="G57" i="5"/>
  <c r="G58" i="5" l="1"/>
  <c r="G31" i="5"/>
  <c r="K31" i="5" s="1"/>
  <c r="H59" i="5"/>
  <c r="G32" i="7"/>
  <c r="G51" i="7"/>
  <c r="G52" i="7" s="1"/>
  <c r="I32" i="7"/>
  <c r="I31" i="5" l="1" a="1"/>
  <c r="I31" i="5" s="1"/>
  <c r="J31" i="5"/>
  <c r="G59" i="5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<sst xmlns="http://schemas.openxmlformats.org/spreadsheetml/2006/main" count="241" uniqueCount="143">
  <si>
    <t>Aubert &amp; Mathieu</t>
  </si>
  <si>
    <t>Château Fontenille</t>
  </si>
  <si>
    <t>Adam Mereaux</t>
  </si>
  <si>
    <t>Pommery</t>
  </si>
  <si>
    <t>Vranken</t>
  </si>
  <si>
    <t>Drappier</t>
  </si>
  <si>
    <t>Armand Gilg</t>
  </si>
  <si>
    <t>Renaissance by Fleuriet</t>
  </si>
  <si>
    <t>Etienne Delarche</t>
  </si>
  <si>
    <t>Jean-Baptiste Lebreuil</t>
  </si>
  <si>
    <t>Bitouzet-Prieur</t>
  </si>
  <si>
    <t>Beaune 1er Cru "Cent Vignes"</t>
  </si>
  <si>
    <t>Bachey-Legros</t>
  </si>
  <si>
    <t>Marranges Vielles Vignes</t>
  </si>
  <si>
    <t>Domaine Cordier</t>
  </si>
  <si>
    <t>Fèvre Et Fèvre</t>
  </si>
  <si>
    <t>Petit Chablis</t>
  </si>
  <si>
    <t>Roland Lavantureux</t>
  </si>
  <si>
    <t>Chablis 1er Cru "Fourchaume"</t>
  </si>
  <si>
    <t>Château De Durette</t>
  </si>
  <si>
    <t>Château de Fontenille</t>
  </si>
  <si>
    <t>Château Colombe Peylande</t>
  </si>
  <si>
    <t>Domaine Allegret</t>
  </si>
  <si>
    <t>Domaine De Valdition</t>
  </si>
  <si>
    <t>Domaine L'Aiguelière</t>
  </si>
  <si>
    <t>Collezione Beatrice</t>
  </si>
  <si>
    <t>Poderi Luigi Einaudi</t>
  </si>
  <si>
    <t>Giarola</t>
  </si>
  <si>
    <t>Antonutti Vini</t>
  </si>
  <si>
    <t>Bodegas Bocopa</t>
  </si>
  <si>
    <t>Dois Lagares</t>
  </si>
  <si>
    <t>Herdade Dos Grous</t>
  </si>
  <si>
    <t>Domaine Grand Veneur</t>
  </si>
  <si>
    <t>Pouilly Fuissé 1er  Cru "Les Reisses"</t>
  </si>
  <si>
    <t>Pouilly Fuissé 1er  Cru "Les Ménétrières"</t>
  </si>
  <si>
    <t>Pouilly Fuissé 1er  Cru "Les Crays"</t>
  </si>
  <si>
    <t>Pouilly Fuissé 1er  Cru "Les Perrières"</t>
  </si>
  <si>
    <t>Pouilly Fuissé 1er  Cru "La Maréchaude"</t>
  </si>
  <si>
    <t>Savigny-les-Beaune "Dessus Les Gollardes"</t>
  </si>
  <si>
    <t>Le Corton Grand Cru</t>
  </si>
  <si>
    <t>Domaine Du Meix-Foulet</t>
  </si>
  <si>
    <t>Mercurey 1er Cru "Clos du Château de Montaigu" Monopole</t>
  </si>
  <si>
    <t>Alain Jaume</t>
  </si>
  <si>
    <t>Vacqueyras "Grande Garrigue"</t>
  </si>
  <si>
    <t>Armilla</t>
  </si>
  <si>
    <t>Brunello di Montalcino</t>
  </si>
  <si>
    <t>Moreux-Corty</t>
  </si>
  <si>
    <t>Domaine Glinavos</t>
  </si>
  <si>
    <t>Château De Côme</t>
  </si>
  <si>
    <t>Saint Estèphe</t>
  </si>
  <si>
    <t>Champagne Blanc de Blancs - Extra Brut</t>
  </si>
  <si>
    <t>Champagne Brut Nature - Pinot noir</t>
  </si>
  <si>
    <t>Crémant d'Alsace Blanc De Noir Brut - Pinot Noir</t>
  </si>
  <si>
    <t>Kisumé Rosé - Sparkling 0%</t>
  </si>
  <si>
    <t>Rouge Privé - Non-alcoholic</t>
  </si>
  <si>
    <t>Fattoria Dianelli</t>
  </si>
  <si>
    <t>11+1</t>
  </si>
  <si>
    <t>10+2</t>
  </si>
  <si>
    <t>5+1</t>
  </si>
  <si>
    <t>Volnay</t>
  </si>
  <si>
    <t>Châteauneuf-du-Pape " Les Origines"</t>
  </si>
  <si>
    <t>Moët &amp; Chandon</t>
  </si>
  <si>
    <t>Ruinart</t>
  </si>
  <si>
    <t>Prix promo</t>
  </si>
  <si>
    <t>TTC</t>
  </si>
  <si>
    <t>I Frati - Lombardie, IT</t>
  </si>
  <si>
    <t>Pouilly Fumé "Intro"- Loire, FR</t>
  </si>
  <si>
    <t>Rhinoceros Blanc - Bordeaux, FR</t>
  </si>
  <si>
    <t>Mâcon-Loché - Bourgogne, FR</t>
  </si>
  <si>
    <t>Côtes du Rhône Blanc - Viognier - Rhône, FR</t>
  </si>
  <si>
    <t>Sancerre Blanc "Magie des Caillottes" - Loire, FR</t>
  </si>
  <si>
    <t>Laudum Chardonnay Barrique - Alicante, FR</t>
  </si>
  <si>
    <t>Collevento Pinot Grigio - Friuli, IT</t>
  </si>
  <si>
    <t>Laudun - Côtes du Rhône Villages, FR</t>
  </si>
  <si>
    <t>Entre-deux-Mers Blanc - Bordeaux, FR</t>
  </si>
  <si>
    <t>Plagies Assyrtiko-Roditis - Zitsa, GR</t>
  </si>
  <si>
    <t>Coteaux d'Aix Blanc - Provence, FR</t>
  </si>
  <si>
    <t>Pouilly Fumé "Caillotes" - Loire, FR</t>
  </si>
  <si>
    <t>Pouilly Fuissé "Vielles Vignes" - Bourgogne, FR</t>
  </si>
  <si>
    <t>Chablis 1er Cru "Fourchaume" - Bourgogne, FR</t>
  </si>
  <si>
    <t>Coteaux d'Aix -Rouge - Provence, FR</t>
  </si>
  <si>
    <t>Alcanta Crianza - Alicante, ESP</t>
  </si>
  <si>
    <t>Nero d'Avola - Sicile, IT</t>
  </si>
  <si>
    <t>Laudun - Côtes du Rhône Villages Rouge, FR</t>
  </si>
  <si>
    <t>Variations - Gamay/Syrah - Beaujolais, FR</t>
  </si>
  <si>
    <t>Bordeaux Rouge Passion - Bordeaux, FR</t>
  </si>
  <si>
    <t>Bordeaux Rouge Tendre - Merlot - Bordeaux, FR</t>
  </si>
  <si>
    <t>Alpilles Rose - Provence, FR</t>
  </si>
  <si>
    <t>Cuvee Du Batonnier - Provence, FR</t>
  </si>
  <si>
    <t>Juliénas "Inspiration" - Beaujolais, FR</t>
  </si>
  <si>
    <t>Colombe Peylande - Haut-Médoc - Bordeaux, FR</t>
  </si>
  <si>
    <t>Sperona Bardolino Superiore - Veneto, IT</t>
  </si>
  <si>
    <t>Tinto - Douro, PT</t>
  </si>
  <si>
    <t>Syrah - Provence, FR</t>
  </si>
  <si>
    <t>Le Veglie di Neri - Toscane, IT</t>
  </si>
  <si>
    <t>Hautes-Côtes de Nuits - Bourgogne, FR</t>
  </si>
  <si>
    <t>Aloxe-Corton - Bourgogne, FR</t>
  </si>
  <si>
    <t>Le Chemin De Colombe - Moulis - Bordeaux, FR</t>
  </si>
  <si>
    <t>Côte Rousse - Terrasses du Larzac, FR</t>
  </si>
  <si>
    <t>Langhe Nebbiolo - Piemont, IT</t>
  </si>
  <si>
    <t>Moon Harvested - Alentejo, PT</t>
  </si>
  <si>
    <t>Mill.</t>
  </si>
  <si>
    <t>Champagne Diamant Brut</t>
  </si>
  <si>
    <t>Champagne Imperial Brut</t>
  </si>
  <si>
    <t>Champagne "R" de Ruinart Brut</t>
  </si>
  <si>
    <t>Pégase - Terrasses du Larzac</t>
  </si>
  <si>
    <t>Château Carbonnieux</t>
  </si>
  <si>
    <t>Pessac-Léognan Grand Cru Classé</t>
  </si>
  <si>
    <t>Château Batailley</t>
  </si>
  <si>
    <t>Paulliac Grand Cru Classé</t>
  </si>
  <si>
    <t>Champagne Brut Royal + etui offert</t>
  </si>
  <si>
    <t>Champagne Apanage Blanc de Blancs + etui offert</t>
  </si>
  <si>
    <r>
      <t xml:space="preserve">Nbr. de </t>
    </r>
    <r>
      <rPr>
        <b/>
        <u/>
        <sz val="13"/>
        <color rgb="FFFF0000"/>
        <rFont val="Arial Narrow"/>
        <family val="2"/>
      </rPr>
      <t>bouteilles</t>
    </r>
  </si>
  <si>
    <t>Payé ?</t>
  </si>
  <si>
    <t>ADRESSE:</t>
  </si>
  <si>
    <t xml:space="preserve">oui </t>
  </si>
  <si>
    <t>non</t>
  </si>
  <si>
    <t>GSM:</t>
  </si>
  <si>
    <t>EMAIL:</t>
  </si>
  <si>
    <t>BDC N° (le numéro de bdc vous sera transmis par retour d'email après réception 
de votre commande)</t>
  </si>
  <si>
    <t>LES BULLES</t>
  </si>
  <si>
    <t>LES BLANCS</t>
  </si>
  <si>
    <t>LES ROSES</t>
  </si>
  <si>
    <t>LES ROUGES</t>
  </si>
  <si>
    <t>Prix 
Rosaire</t>
  </si>
  <si>
    <t>section(s) de(s) 
enfant(s):</t>
  </si>
  <si>
    <t>SANS ALCOHOL</t>
  </si>
  <si>
    <t>Colosi</t>
  </si>
  <si>
    <t>Grillo - Sicile, IT</t>
  </si>
  <si>
    <r>
      <t>Ca dei Frati</t>
    </r>
    <r>
      <rPr>
        <b/>
        <sz val="12"/>
        <color theme="1"/>
        <rFont val="Aptos Narrow"/>
        <family val="2"/>
        <scheme val="minor"/>
      </rPr>
      <t xml:space="preserve"> </t>
    </r>
    <r>
      <rPr>
        <b/>
        <sz val="12"/>
        <color rgb="FFFF0000"/>
        <rFont val="Aptos Narrow"/>
        <family val="2"/>
        <scheme val="minor"/>
      </rPr>
      <t xml:space="preserve">* </t>
    </r>
  </si>
  <si>
    <r>
      <t xml:space="preserve">Domaine De Valdition </t>
    </r>
    <r>
      <rPr>
        <b/>
        <sz val="12"/>
        <color rgb="FFFF0000"/>
        <rFont val="Aptos Narrow"/>
        <family val="2"/>
        <scheme val="minor"/>
      </rPr>
      <t xml:space="preserve">* </t>
    </r>
  </si>
  <si>
    <r>
      <t xml:space="preserve">Château Colombe Peylande </t>
    </r>
    <r>
      <rPr>
        <b/>
        <sz val="12"/>
        <color rgb="FFFF0000"/>
        <rFont val="Aptos Narrow"/>
        <family val="2"/>
        <scheme val="minor"/>
      </rPr>
      <t>*</t>
    </r>
  </si>
  <si>
    <r>
      <t xml:space="preserve">Pierre Laurent </t>
    </r>
    <r>
      <rPr>
        <b/>
        <sz val="12"/>
        <color rgb="FFFF0000"/>
        <rFont val="Aptos Narrow"/>
        <family val="2"/>
        <scheme val="minor"/>
      </rPr>
      <t xml:space="preserve">* </t>
    </r>
  </si>
  <si>
    <t>TOTAL PAGE 1</t>
  </si>
  <si>
    <t>! Les vins se vendent par caisse de six bouteilles mais le panachage est autorisé !</t>
  </si>
  <si>
    <r>
      <rPr>
        <sz val="15"/>
        <color theme="1"/>
        <rFont val="Arial Narrow"/>
        <family val="2"/>
      </rPr>
      <t>Les commandes peuvent être rentrées jusqu'au vendredi</t>
    </r>
    <r>
      <rPr>
        <b/>
        <sz val="15"/>
        <color theme="1"/>
        <rFont val="Arial Narrow"/>
        <family val="2"/>
      </rPr>
      <t xml:space="preserve"> </t>
    </r>
    <r>
      <rPr>
        <b/>
        <sz val="15"/>
        <color rgb="FFFF0000"/>
        <rFont val="Arial Narrow"/>
        <family val="2"/>
      </rPr>
      <t>12 décembre 2025</t>
    </r>
    <r>
      <rPr>
        <b/>
        <sz val="15"/>
        <color theme="1"/>
        <rFont val="Arial Narrow"/>
        <family val="2"/>
      </rPr>
      <t xml:space="preserve"> </t>
    </r>
    <r>
      <rPr>
        <sz val="15"/>
        <color theme="1"/>
        <rFont val="Arial Narrow"/>
        <family val="2"/>
      </rPr>
      <t>en</t>
    </r>
    <r>
      <rPr>
        <b/>
        <sz val="15"/>
        <color theme="1"/>
        <rFont val="Arial Narrow"/>
        <family val="2"/>
      </rPr>
      <t xml:space="preserve"> </t>
    </r>
    <r>
      <rPr>
        <sz val="15"/>
        <color theme="1"/>
        <rFont val="Arial Narrow"/>
        <family val="2"/>
      </rPr>
      <t xml:space="preserve">renvoyant le fichier de commande à l'adresse suivante: </t>
    </r>
    <r>
      <rPr>
        <i/>
        <sz val="15"/>
        <color theme="1"/>
        <rFont val="Arial Narrow"/>
        <family val="2"/>
      </rPr>
      <t>1622.rosaire@gmail.com</t>
    </r>
    <r>
      <rPr>
        <sz val="15"/>
        <color theme="1"/>
        <rFont val="Arial Narrow"/>
        <family val="2"/>
      </rPr>
      <t xml:space="preserve">
Merci de bien vouloir regler vos commandes au plus tard pour le vendredi</t>
    </r>
    <r>
      <rPr>
        <b/>
        <sz val="15"/>
        <color theme="1"/>
        <rFont val="Arial Narrow"/>
        <family val="2"/>
      </rPr>
      <t xml:space="preserve"> </t>
    </r>
    <r>
      <rPr>
        <b/>
        <sz val="15"/>
        <color rgb="FFFF0000"/>
        <rFont val="Arial Narrow"/>
        <family val="2"/>
      </rPr>
      <t>12 décembre 2025</t>
    </r>
    <r>
      <rPr>
        <sz val="15"/>
        <color theme="1"/>
        <rFont val="Arial Narrow"/>
        <family val="2"/>
      </rPr>
      <t xml:space="preserve">
Les prix s'entendent TVAC, payables au compte </t>
    </r>
    <r>
      <rPr>
        <b/>
        <sz val="15"/>
        <color rgb="FFFF0000"/>
        <rFont val="Arial Narrow"/>
        <family val="2"/>
      </rPr>
      <t>BE92 210-0247709-23</t>
    </r>
    <r>
      <rPr>
        <b/>
        <sz val="15"/>
        <color theme="1"/>
        <rFont val="Arial Narrow"/>
        <family val="2"/>
      </rPr>
      <t xml:space="preserve"> </t>
    </r>
    <r>
      <rPr>
        <sz val="15"/>
        <color theme="1"/>
        <rFont val="Arial Narrow"/>
        <family val="2"/>
      </rPr>
      <t xml:space="preserve">de l'unité N-D du Rosaire avec la mention "nom de famille" + n° bon de commande qui vous sera fournit par retour d'email.
</t>
    </r>
    <r>
      <rPr>
        <b/>
        <sz val="15"/>
        <color theme="1"/>
        <rFont val="Arial Narrow"/>
        <family val="2"/>
      </rPr>
      <t>Les commandes pourront être retirées le mercredi 17 décembre 2025 de 18h00 à 21h00 au 36, Av.Montjoie à 1180 Bruxelles.</t>
    </r>
    <r>
      <rPr>
        <sz val="15"/>
        <color theme="1"/>
        <rFont val="Arial Narrow"/>
        <family val="2"/>
      </rPr>
      <t xml:space="preserve">
Contact pour livraison : </t>
    </r>
    <r>
      <rPr>
        <sz val="15"/>
        <color rgb="FFFF0000"/>
        <rFont val="Arial Narrow"/>
        <family val="2"/>
      </rPr>
      <t>Christopher Moloughney : 0484/97.61.84</t>
    </r>
    <r>
      <rPr>
        <b/>
        <sz val="15"/>
        <color rgb="FFFF0000"/>
        <rFont val="Arial Narrow"/>
        <family val="2"/>
      </rPr>
      <t xml:space="preserve"> </t>
    </r>
    <r>
      <rPr>
        <b/>
        <sz val="15"/>
        <color theme="1"/>
        <rFont val="Arial Narrow"/>
        <family val="2"/>
      </rPr>
      <t xml:space="preserve">- </t>
    </r>
    <r>
      <rPr>
        <sz val="15"/>
        <color theme="1"/>
        <rFont val="Arial Narrow"/>
        <family val="2"/>
      </rPr>
      <t>1622.rosaire@gmail.com</t>
    </r>
  </si>
  <si>
    <r>
      <t xml:space="preserve">1,50 </t>
    </r>
    <r>
      <rPr>
        <sz val="11"/>
        <color rgb="FFFF0000"/>
        <rFont val="Aptos Narrow"/>
        <family val="2"/>
        <scheme val="minor"/>
      </rPr>
      <t>*</t>
    </r>
  </si>
  <si>
    <t>BON DE COMMANDE - LISTE "EXTRA" 
Vente de vins du Rosaire XVI / XXII - 2025</t>
  </si>
  <si>
    <t>BON DE COMMANDE - LISTE "DEGUSTATION"
Vente de vins du Rosaire XVI / XXII - 2025</t>
  </si>
  <si>
    <r>
      <t>TOTAL FINAL (</t>
    </r>
    <r>
      <rPr>
        <b/>
        <u/>
        <sz val="14"/>
        <color rgb="FFFF0000"/>
        <rFont val="Arial Narrow"/>
        <family val="2"/>
      </rPr>
      <t>multiple de 6)</t>
    </r>
  </si>
  <si>
    <t>TOTAL</t>
  </si>
  <si>
    <t>NOM: MOLOUGHNEY Guillaume</t>
  </si>
  <si>
    <t xml:space="preserve">NOM: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</si>
</sst>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0.00#\ "/>
    <numFmt numFmtId="165" formatCode="#,##0.00\ &quot;€&quot;"/>
  </numFmts>
  <fonts count="26" x14ac:knownFonts="1"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3"/>
      <name val="Arial Narrow"/>
      <family val="2"/>
    </font>
    <font>
      <b/>
      <u/>
      <sz val="13"/>
      <color rgb="FFFF0000"/>
      <name val="Arial Narrow"/>
      <family val="2"/>
    </font>
    <font>
      <sz val="20"/>
      <color theme="1"/>
      <name val="Arial Narrow"/>
      <family val="2"/>
    </font>
    <font>
      <b/>
      <sz val="22"/>
      <color theme="1"/>
      <name val="Arial Narrow"/>
      <family val="2"/>
    </font>
    <font>
      <b/>
      <sz val="13"/>
      <color theme="1"/>
      <name val="Arial Narrow"/>
      <family val="2"/>
    </font>
    <font>
      <b/>
      <sz val="14"/>
      <color theme="1"/>
      <name val="Arial Narrow"/>
      <family val="2"/>
    </font>
    <font>
      <sz val="15"/>
      <color theme="1"/>
      <name val="Arial Narrow"/>
      <family val="2"/>
    </font>
    <font>
      <b/>
      <sz val="12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u/>
      <sz val="16"/>
      <color theme="1"/>
      <name val="Aptos Narrow"/>
      <family val="2"/>
      <scheme val="minor"/>
    </font>
    <font>
      <b/>
      <u/>
      <sz val="14"/>
      <color rgb="FFFF0000"/>
      <name val="Arial Narrow"/>
      <family val="2"/>
    </font>
    <font>
      <b/>
      <sz val="15"/>
      <color rgb="FFFF0000"/>
      <name val="Arial Narrow"/>
      <family val="2"/>
    </font>
    <font>
      <b/>
      <sz val="15"/>
      <color theme="1"/>
      <name val="Arial Narrow"/>
      <family val="2"/>
    </font>
    <font>
      <b/>
      <sz val="12"/>
      <color rgb="FFFF0000"/>
      <name val="Aptos Narrow"/>
      <family val="2"/>
      <scheme val="minor"/>
    </font>
    <font>
      <i/>
      <sz val="15"/>
      <color theme="1"/>
      <name val="Arial Narrow"/>
      <family val="2"/>
    </font>
    <font>
      <sz val="15"/>
      <color rgb="FFFF0000"/>
      <name val="Arial Narrow"/>
      <family val="2"/>
    </font>
    <font>
      <sz val="11"/>
      <color rgb="FFFF0000"/>
      <name val="Aptos Narrow"/>
      <family val="2"/>
      <scheme val="minor"/>
    </font>
    <font>
      <b/>
      <sz val="12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AFED2"/>
        <bgColor indexed="64"/>
      </patternFill>
    </fill>
    <fill>
      <patternFill patternType="solid">
        <fgColor rgb="FFD37B7D"/>
        <bgColor indexed="64"/>
      </patternFill>
    </fill>
    <fill>
      <patternFill patternType="solid">
        <fgColor theme="0" tint="-4.9989318521683403E-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62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/>
    <xf numFmtId="0" fontId="2" fillId="0" borderId="0" xfId="0" applyFont="1"/>
    <xf numFmtId="0" fontId="0" fillId="0" borderId="0" xfId="0" applyAlignment="1">
      <alignment vertical="center"/>
    </xf>
    <xf numFmtId="0" fontId="0" fillId="0" borderId="1" xfId="0" applyBorder="1"/>
    <xf numFmtId="0" fontId="7" fillId="2" borderId="5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4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/>
    </xf>
    <xf numFmtId="164" fontId="2" fillId="0" borderId="10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2" fontId="4" fillId="0" borderId="10" xfId="0" applyNumberFormat="1" applyFont="1" applyBorder="1" applyAlignment="1">
      <alignment horizontal="center" vertical="center"/>
    </xf>
    <xf numFmtId="2" fontId="5" fillId="0" borderId="10" xfId="0" applyNumberFormat="1" applyFont="1" applyBorder="1" applyAlignment="1">
      <alignment horizontal="center" vertical="center"/>
    </xf>
    <xf numFmtId="0" fontId="2" fillId="7" borderId="10" xfId="0" applyFont="1" applyFill="1" applyBorder="1" applyAlignment="1">
      <alignment vertical="center"/>
    </xf>
    <xf numFmtId="164" fontId="2" fillId="7" borderId="10" xfId="0" applyNumberFormat="1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2" fontId="4" fillId="7" borderId="10" xfId="0" applyNumberFormat="1" applyFont="1" applyFill="1" applyBorder="1" applyAlignment="1">
      <alignment horizontal="center" vertical="center"/>
    </xf>
    <xf numFmtId="2" fontId="5" fillId="7" borderId="10" xfId="0" applyNumberFormat="1" applyFont="1" applyFill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0" fontId="2" fillId="7" borderId="13" xfId="0" applyFont="1" applyFill="1" applyBorder="1" applyAlignment="1">
      <alignment vertical="center"/>
    </xf>
    <xf numFmtId="164" fontId="2" fillId="7" borderId="13" xfId="0" applyNumberFormat="1" applyFont="1" applyFill="1" applyBorder="1" applyAlignment="1">
      <alignment horizontal="center" vertical="center"/>
    </xf>
    <xf numFmtId="0" fontId="2" fillId="7" borderId="13" xfId="0" applyFont="1" applyFill="1" applyBorder="1" applyAlignment="1">
      <alignment horizontal="center" vertical="center"/>
    </xf>
    <xf numFmtId="2" fontId="4" fillId="7" borderId="13" xfId="0" applyNumberFormat="1" applyFont="1" applyFill="1" applyBorder="1" applyAlignment="1">
      <alignment horizontal="center" vertical="center"/>
    </xf>
    <xf numFmtId="2" fontId="5" fillId="7" borderId="13" xfId="0" applyNumberFormat="1" applyFont="1" applyFill="1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4" fillId="7" borderId="14" xfId="0" applyFont="1" applyFill="1" applyBorder="1" applyAlignment="1">
      <alignment vertical="center"/>
    </xf>
    <xf numFmtId="0" fontId="0" fillId="7" borderId="15" xfId="0" applyFill="1" applyBorder="1" applyAlignment="1">
      <alignment vertical="center"/>
    </xf>
    <xf numFmtId="0" fontId="4" fillId="7" borderId="16" xfId="0" applyFont="1" applyFill="1" applyBorder="1" applyAlignment="1">
      <alignment vertical="center"/>
    </xf>
    <xf numFmtId="2" fontId="4" fillId="0" borderId="19" xfId="0" applyNumberFormat="1" applyFont="1" applyBorder="1" applyAlignment="1">
      <alignment horizontal="center" vertical="center"/>
    </xf>
    <xf numFmtId="0" fontId="0" fillId="0" borderId="20" xfId="0" applyBorder="1" applyAlignment="1">
      <alignment vertical="center"/>
    </xf>
    <xf numFmtId="0" fontId="5" fillId="0" borderId="1" xfId="0" applyFont="1" applyBorder="1" applyAlignment="1">
      <alignment horizontal="center"/>
    </xf>
    <xf numFmtId="0" fontId="4" fillId="0" borderId="16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164" fontId="2" fillId="0" borderId="13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2" fontId="4" fillId="0" borderId="13" xfId="0" applyNumberFormat="1" applyFont="1" applyBorder="1" applyAlignment="1">
      <alignment horizontal="center" vertical="center"/>
    </xf>
    <xf numFmtId="2" fontId="5" fillId="0" borderId="13" xfId="0" applyNumberFormat="1" applyFont="1" applyBorder="1" applyAlignment="1">
      <alignment horizontal="center" vertical="center"/>
    </xf>
    <xf numFmtId="0" fontId="4" fillId="0" borderId="2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164" fontId="2" fillId="0" borderId="12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2" fontId="5" fillId="0" borderId="12" xfId="0" applyNumberFormat="1" applyFont="1" applyBorder="1" applyAlignment="1">
      <alignment horizontal="center" vertical="center"/>
    </xf>
    <xf numFmtId="0" fontId="4" fillId="7" borderId="23" xfId="0" applyFont="1" applyFill="1" applyBorder="1" applyAlignment="1">
      <alignment vertical="center"/>
    </xf>
    <xf numFmtId="0" fontId="2" fillId="7" borderId="11" xfId="0" applyFont="1" applyFill="1" applyBorder="1" applyAlignment="1">
      <alignment vertical="center"/>
    </xf>
    <xf numFmtId="164" fontId="2" fillId="7" borderId="11" xfId="0" applyNumberFormat="1" applyFont="1" applyFill="1" applyBorder="1" applyAlignment="1">
      <alignment horizontal="center" vertical="center"/>
    </xf>
    <xf numFmtId="0" fontId="2" fillId="7" borderId="11" xfId="0" applyFont="1" applyFill="1" applyBorder="1" applyAlignment="1">
      <alignment horizontal="center" vertical="center"/>
    </xf>
    <xf numFmtId="2" fontId="4" fillId="7" borderId="11" xfId="0" applyNumberFormat="1" applyFont="1" applyFill="1" applyBorder="1" applyAlignment="1">
      <alignment horizontal="center" vertical="center"/>
    </xf>
    <xf numFmtId="2" fontId="5" fillId="7" borderId="11" xfId="0" applyNumberFormat="1" applyFont="1" applyFill="1" applyBorder="1" applyAlignment="1">
      <alignment horizontal="center" vertical="center"/>
    </xf>
    <xf numFmtId="0" fontId="4" fillId="0" borderId="23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164" fontId="2" fillId="0" borderId="11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2" fontId="5" fillId="0" borderId="1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0" fillId="0" borderId="21" xfId="0" applyBorder="1" applyAlignment="1">
      <alignment vertical="center"/>
    </xf>
    <xf numFmtId="2" fontId="0" fillId="0" borderId="12" xfId="0" applyNumberFormat="1" applyBorder="1" applyAlignment="1">
      <alignment horizontal="center" vertical="center"/>
    </xf>
    <xf numFmtId="0" fontId="4" fillId="7" borderId="21" xfId="0" applyFont="1" applyFill="1" applyBorder="1" applyAlignment="1">
      <alignment vertical="center"/>
    </xf>
    <xf numFmtId="0" fontId="2" fillId="7" borderId="12" xfId="0" applyFont="1" applyFill="1" applyBorder="1" applyAlignment="1">
      <alignment vertical="center"/>
    </xf>
    <xf numFmtId="164" fontId="2" fillId="7" borderId="12" xfId="0" applyNumberFormat="1" applyFont="1" applyFill="1" applyBorder="1" applyAlignment="1">
      <alignment horizontal="center" vertical="center"/>
    </xf>
    <xf numFmtId="0" fontId="2" fillId="7" borderId="12" xfId="0" applyFont="1" applyFill="1" applyBorder="1" applyAlignment="1">
      <alignment horizontal="center" vertical="center"/>
    </xf>
    <xf numFmtId="2" fontId="4" fillId="7" borderId="12" xfId="0" applyNumberFormat="1" applyFont="1" applyFill="1" applyBorder="1" applyAlignment="1">
      <alignment horizontal="center" vertical="center"/>
    </xf>
    <xf numFmtId="2" fontId="5" fillId="7" borderId="12" xfId="0" applyNumberFormat="1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vertical="center"/>
    </xf>
    <xf numFmtId="0" fontId="2" fillId="2" borderId="26" xfId="0" applyFont="1" applyFill="1" applyBorder="1" applyAlignment="1">
      <alignment vertical="center"/>
    </xf>
    <xf numFmtId="164" fontId="2" fillId="2" borderId="26" xfId="0" applyNumberFormat="1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5" fillId="2" borderId="26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164" fontId="2" fillId="2" borderId="10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2" fontId="4" fillId="2" borderId="10" xfId="0" applyNumberFormat="1" applyFont="1" applyFill="1" applyBorder="1" applyAlignment="1">
      <alignment horizontal="center" vertical="center"/>
    </xf>
    <xf numFmtId="2" fontId="5" fillId="2" borderId="10" xfId="0" applyNumberFormat="1" applyFont="1" applyFill="1" applyBorder="1" applyAlignment="1">
      <alignment horizontal="center" vertical="center"/>
    </xf>
    <xf numFmtId="0" fontId="0" fillId="2" borderId="15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4" fillId="2" borderId="21" xfId="0" applyFont="1" applyFill="1" applyBorder="1" applyAlignment="1">
      <alignment vertical="center"/>
    </xf>
    <xf numFmtId="0" fontId="2" fillId="2" borderId="12" xfId="0" applyFont="1" applyFill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164" fontId="1" fillId="7" borderId="10" xfId="0" applyNumberFormat="1" applyFont="1" applyFill="1" applyBorder="1" applyAlignment="1">
      <alignment horizontal="center" vertical="center"/>
    </xf>
    <xf numFmtId="164" fontId="1" fillId="2" borderId="12" xfId="0" applyNumberFormat="1" applyFont="1" applyFill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0" fontId="0" fillId="2" borderId="14" xfId="0" applyFill="1" applyBorder="1" applyAlignment="1">
      <alignment vertical="center"/>
    </xf>
    <xf numFmtId="0" fontId="4" fillId="7" borderId="14" xfId="0" applyFont="1" applyFill="1" applyBorder="1" applyAlignment="1" applyProtection="1">
      <alignment vertical="center"/>
      <protection locked="0"/>
    </xf>
    <xf numFmtId="2" fontId="4" fillId="0" borderId="10" xfId="0" applyNumberFormat="1" applyFont="1" applyBorder="1" applyAlignment="1" applyProtection="1">
      <alignment horizontal="center" vertical="center"/>
      <protection hidden="1"/>
    </xf>
    <xf numFmtId="2" fontId="4" fillId="7" borderId="10" xfId="0" applyNumberFormat="1" applyFont="1" applyFill="1" applyBorder="1" applyAlignment="1" applyProtection="1">
      <alignment horizontal="center" vertical="center"/>
      <protection hidden="1"/>
    </xf>
    <xf numFmtId="2" fontId="4" fillId="2" borderId="10" xfId="0" applyNumberFormat="1" applyFont="1" applyFill="1" applyBorder="1" applyAlignment="1" applyProtection="1">
      <alignment horizontal="center" vertical="center"/>
      <protection hidden="1"/>
    </xf>
    <xf numFmtId="2" fontId="4" fillId="0" borderId="12" xfId="0" applyNumberFormat="1" applyFont="1" applyBorder="1" applyAlignment="1" applyProtection="1">
      <alignment horizontal="center" vertical="center"/>
      <protection hidden="1"/>
    </xf>
    <xf numFmtId="0" fontId="0" fillId="2" borderId="24" xfId="0" applyFill="1" applyBorder="1" applyAlignment="1" applyProtection="1">
      <alignment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7" borderId="24" xfId="0" applyFill="1" applyBorder="1" applyAlignment="1" applyProtection="1">
      <alignment horizontal="center" vertical="center"/>
      <protection locked="0"/>
    </xf>
    <xf numFmtId="0" fontId="0" fillId="2" borderId="27" xfId="0" applyFill="1" applyBorder="1" applyAlignment="1" applyProtection="1">
      <alignment horizontal="center" vertical="center"/>
      <protection locked="0"/>
    </xf>
    <xf numFmtId="0" fontId="0" fillId="7" borderId="15" xfId="0" applyFill="1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7" borderId="22" xfId="0" applyFill="1" applyBorder="1" applyAlignment="1" applyProtection="1">
      <alignment horizontal="center" vertical="center"/>
      <protection locked="0"/>
    </xf>
    <xf numFmtId="0" fontId="0" fillId="7" borderId="15" xfId="0" applyFill="1" applyBorder="1" applyAlignment="1">
      <alignment horizontal="center" vertical="center"/>
    </xf>
    <xf numFmtId="0" fontId="0" fillId="7" borderId="0" xfId="0" applyFill="1" applyAlignment="1" applyProtection="1">
      <alignment horizontal="center" vertical="center"/>
      <protection locked="0"/>
    </xf>
    <xf numFmtId="0" fontId="5" fillId="0" borderId="22" xfId="0" applyFont="1" applyBorder="1" applyAlignment="1" applyProtection="1">
      <alignment horizontal="center" vertical="center"/>
      <protection locked="0"/>
    </xf>
    <xf numFmtId="0" fontId="5" fillId="7" borderId="15" xfId="0" applyFont="1" applyFill="1" applyBorder="1" applyAlignment="1" applyProtection="1">
      <alignment horizontal="center" vertical="center"/>
      <protection locked="0"/>
    </xf>
    <xf numFmtId="0" fontId="5" fillId="0" borderId="15" xfId="0" applyFont="1" applyBorder="1" applyAlignment="1" applyProtection="1">
      <alignment horizontal="center" vertical="center"/>
      <protection locked="0"/>
    </xf>
    <xf numFmtId="0" fontId="5" fillId="2" borderId="15" xfId="0" applyFont="1" applyFill="1" applyBorder="1" applyAlignment="1" applyProtection="1">
      <alignment horizontal="center" vertical="center"/>
      <protection locked="0"/>
    </xf>
    <xf numFmtId="0" fontId="5" fillId="7" borderId="17" xfId="0" applyFont="1" applyFill="1" applyBorder="1" applyAlignment="1" applyProtection="1">
      <alignment horizontal="center" vertical="center"/>
      <protection locked="0"/>
    </xf>
    <xf numFmtId="0" fontId="5" fillId="7" borderId="24" xfId="0" applyFont="1" applyFill="1" applyBorder="1" applyAlignment="1" applyProtection="1">
      <alignment horizontal="center" vertical="center"/>
      <protection locked="0"/>
    </xf>
    <xf numFmtId="165" fontId="4" fillId="0" borderId="19" xfId="0" applyNumberFormat="1" applyFont="1" applyBorder="1" applyAlignment="1">
      <alignment horizontal="center" vertical="center"/>
    </xf>
    <xf numFmtId="165" fontId="0" fillId="0" borderId="0" xfId="0" applyNumberFormat="1" applyAlignment="1">
      <alignment vertical="center"/>
    </xf>
    <xf numFmtId="1" fontId="4" fillId="0" borderId="13" xfId="0" applyNumberFormat="1" applyFont="1" applyBorder="1" applyAlignment="1">
      <alignment horizontal="center" vertical="center"/>
    </xf>
    <xf numFmtId="2" fontId="0" fillId="0" borderId="0" xfId="0" applyNumberFormat="1" applyAlignment="1">
      <alignment vertical="center"/>
    </xf>
    <xf numFmtId="0" fontId="0" fillId="0" borderId="20" xfId="0" applyBorder="1" applyAlignment="1">
      <alignment horizontal="center" vertical="center"/>
    </xf>
    <xf numFmtId="165" fontId="5" fillId="0" borderId="19" xfId="0" applyNumberFormat="1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44" fontId="25" fillId="0" borderId="1" xfId="0" applyNumberFormat="1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 applyProtection="1">
      <alignment horizontal="center" vertical="center"/>
      <protection hidden="1"/>
    </xf>
    <xf numFmtId="0" fontId="4" fillId="2" borderId="10" xfId="0" applyFont="1" applyFill="1" applyBorder="1" applyAlignment="1">
      <alignment horizontal="center" vertical="center"/>
    </xf>
    <xf numFmtId="0" fontId="4" fillId="7" borderId="13" xfId="0" applyFont="1" applyFill="1" applyBorder="1" applyAlignment="1" applyProtection="1">
      <alignment horizontal="center" vertical="center"/>
      <protection hidden="1"/>
    </xf>
    <xf numFmtId="165" fontId="25" fillId="0" borderId="1" xfId="0" applyNumberFormat="1" applyFont="1" applyBorder="1" applyAlignment="1">
      <alignment horizontal="center" vertical="center"/>
    </xf>
    <xf numFmtId="0" fontId="17" fillId="6" borderId="2" xfId="0" applyFont="1" applyFill="1" applyBorder="1" applyAlignment="1">
      <alignment horizontal="left" vertical="center"/>
    </xf>
    <xf numFmtId="0" fontId="17" fillId="6" borderId="4" xfId="0" applyFont="1" applyFill="1" applyBorder="1" applyAlignment="1">
      <alignment horizontal="left" vertical="center"/>
    </xf>
    <xf numFmtId="0" fontId="17" fillId="6" borderId="3" xfId="0" applyFont="1" applyFill="1" applyBorder="1" applyAlignment="1">
      <alignment horizontal="left" vertical="center"/>
    </xf>
    <xf numFmtId="0" fontId="21" fillId="0" borderId="2" xfId="0" applyFont="1" applyBorder="1" applyAlignment="1">
      <alignment horizontal="left" vertical="center" indent="1"/>
    </xf>
    <xf numFmtId="0" fontId="21" fillId="0" borderId="4" xfId="0" applyFont="1" applyBorder="1" applyAlignment="1">
      <alignment horizontal="left" vertical="center" indent="1"/>
    </xf>
    <xf numFmtId="0" fontId="21" fillId="0" borderId="3" xfId="0" applyFont="1" applyBorder="1" applyAlignment="1">
      <alignment horizontal="left" vertical="center" indent="1"/>
    </xf>
    <xf numFmtId="0" fontId="12" fillId="0" borderId="2" xfId="0" applyFont="1" applyBorder="1" applyAlignment="1">
      <alignment horizontal="right" vertical="center" indent="1"/>
    </xf>
    <xf numFmtId="0" fontId="12" fillId="0" borderId="4" xfId="0" applyFont="1" applyBorder="1" applyAlignment="1">
      <alignment horizontal="right" vertical="center" indent="1"/>
    </xf>
    <xf numFmtId="0" fontId="12" fillId="0" borderId="3" xfId="0" applyFont="1" applyBorder="1" applyAlignment="1">
      <alignment horizontal="right" vertical="center" indent="1"/>
    </xf>
    <xf numFmtId="0" fontId="20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15" fillId="3" borderId="2" xfId="0" applyFont="1" applyFill="1" applyBorder="1" applyAlignment="1">
      <alignment horizontal="left" vertical="center"/>
    </xf>
    <xf numFmtId="0" fontId="15" fillId="3" borderId="4" xfId="0" applyFont="1" applyFill="1" applyBorder="1" applyAlignment="1">
      <alignment horizontal="left" vertical="center"/>
    </xf>
    <xf numFmtId="0" fontId="15" fillId="3" borderId="3" xfId="0" applyFont="1" applyFill="1" applyBorder="1" applyAlignment="1">
      <alignment horizontal="left" vertical="center"/>
    </xf>
    <xf numFmtId="0" fontId="15" fillId="5" borderId="2" xfId="0" applyFont="1" applyFill="1" applyBorder="1" applyAlignment="1">
      <alignment horizontal="left" vertical="center"/>
    </xf>
    <xf numFmtId="0" fontId="15" fillId="5" borderId="4" xfId="0" applyFont="1" applyFill="1" applyBorder="1" applyAlignment="1">
      <alignment horizontal="left" vertical="center"/>
    </xf>
    <xf numFmtId="0" fontId="15" fillId="5" borderId="3" xfId="0" applyFont="1" applyFill="1" applyBorder="1" applyAlignment="1">
      <alignment horizontal="left" vertical="center"/>
    </xf>
    <xf numFmtId="0" fontId="15" fillId="4" borderId="2" xfId="0" applyFont="1" applyFill="1" applyBorder="1" applyAlignment="1">
      <alignment horizontal="left" vertical="center"/>
    </xf>
    <xf numFmtId="0" fontId="15" fillId="4" borderId="4" xfId="0" applyFont="1" applyFill="1" applyBorder="1" applyAlignment="1">
      <alignment horizontal="left" vertical="center"/>
    </xf>
    <xf numFmtId="0" fontId="15" fillId="4" borderId="3" xfId="0" applyFont="1" applyFill="1" applyBorder="1" applyAlignment="1">
      <alignment horizontal="left" vertical="center"/>
    </xf>
    <xf numFmtId="0" fontId="14" fillId="0" borderId="2" xfId="0" applyFont="1" applyBorder="1" applyAlignment="1">
      <alignment horizontal="right" vertical="center" indent="1"/>
    </xf>
    <xf numFmtId="0" fontId="14" fillId="0" borderId="4" xfId="0" applyFont="1" applyBorder="1" applyAlignment="1">
      <alignment horizontal="right" vertical="center" indent="1"/>
    </xf>
    <xf numFmtId="0" fontId="14" fillId="0" borderId="28" xfId="0" applyFont="1" applyBorder="1" applyAlignment="1">
      <alignment horizontal="right" vertical="center" indent="1"/>
    </xf>
    <xf numFmtId="0" fontId="1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1" fillId="0" borderId="1" xfId="0" applyFont="1" applyBorder="1" applyAlignment="1" applyProtection="1">
      <alignment horizontal="left" vertical="center" indent="1"/>
      <protection locked="0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44" fontId="13" fillId="0" borderId="5" xfId="1" applyFont="1" applyBorder="1" applyAlignment="1">
      <alignment horizontal="center" vertical="center"/>
    </xf>
    <xf numFmtId="44" fontId="13" fillId="0" borderId="6" xfId="1" applyFont="1" applyBorder="1" applyAlignment="1">
      <alignment horizontal="center" vertical="center"/>
    </xf>
    <xf numFmtId="44" fontId="13" fillId="0" borderId="7" xfId="1" applyFont="1" applyBorder="1" applyAlignment="1">
      <alignment horizontal="center" vertical="center"/>
    </xf>
    <xf numFmtId="0" fontId="12" fillId="0" borderId="1" xfId="0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left" vertical="center" wrapText="1" indent="1"/>
    </xf>
    <xf numFmtId="0" fontId="11" fillId="0" borderId="1" xfId="0" applyFont="1" applyBorder="1" applyAlignment="1">
      <alignment horizontal="left" vertical="center" indent="1"/>
    </xf>
    <xf numFmtId="0" fontId="14" fillId="0" borderId="8" xfId="0" applyFont="1" applyBorder="1" applyAlignment="1">
      <alignment horizontal="right" vertical="center" indent="1"/>
    </xf>
    <xf numFmtId="0" fontId="14" fillId="0" borderId="9" xfId="0" applyFont="1" applyBorder="1" applyAlignment="1">
      <alignment horizontal="right" vertical="center" indent="1"/>
    </xf>
    <xf numFmtId="0" fontId="14" fillId="0" borderId="18" xfId="0" applyFont="1" applyBorder="1" applyAlignment="1">
      <alignment horizontal="right" vertical="center" indent="1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colors>
    <mruColors>
      <color rgb="FFFAFED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31825-EF88-45EC-ADC9-E15D21DDC63E}">
  <sheetPr>
    <tabColor rgb="FFFF0000"/>
    <pageSetUpPr fitToPage="1"/>
  </sheetPr>
  <dimension ref="A1:N60"/>
  <sheetViews>
    <sheetView tabSelected="1" zoomScale="90" zoomScaleNormal="90" zoomScaleSheetLayoutView="85" workbookViewId="0">
      <selection activeCell="F3" sqref="F3:H6"/>
    </sheetView>
  </sheetViews>
  <sheetFormatPr baseColWidth="10" defaultRowHeight="15.75" x14ac:dyDescent="0.25"/>
  <cols>
    <col min="1" max="1" width="28" customWidth="1"/>
    <col min="2" max="2" width="44.5" style="3" bestFit="1" customWidth="1"/>
    <col min="3" max="3" width="5.5" style="2" customWidth="1"/>
    <col min="4" max="4" width="9" style="2" customWidth="1"/>
    <col min="5" max="5" width="8.875" customWidth="1"/>
    <col min="6" max="6" width="5.625" customWidth="1"/>
    <col min="7" max="7" width="12" style="1" customWidth="1"/>
    <col min="9" max="9" width="0" hidden="1" customWidth="1"/>
    <col min="10" max="10" width="11.25" hidden="1" customWidth="1"/>
    <col min="11" max="11" width="0" hidden="1" customWidth="1"/>
  </cols>
  <sheetData>
    <row r="1" spans="1:11" ht="87.95" customHeight="1" x14ac:dyDescent="0.25">
      <c r="A1" s="148" t="s">
        <v>138</v>
      </c>
      <c r="B1" s="149"/>
      <c r="C1" s="149"/>
      <c r="D1" s="149"/>
      <c r="E1" s="149"/>
      <c r="F1" s="149"/>
      <c r="G1" s="149"/>
      <c r="H1" s="149"/>
    </row>
    <row r="2" spans="1:11" ht="45" customHeight="1" x14ac:dyDescent="0.25">
      <c r="A2" s="150" t="s">
        <v>142</v>
      </c>
      <c r="B2" s="150"/>
      <c r="C2" s="150"/>
      <c r="D2" s="151" t="s">
        <v>113</v>
      </c>
      <c r="E2" s="151"/>
      <c r="F2" s="152" t="s">
        <v>125</v>
      </c>
      <c r="G2" s="152"/>
      <c r="H2" s="152"/>
    </row>
    <row r="3" spans="1:11" ht="45" customHeight="1" x14ac:dyDescent="0.25">
      <c r="A3" s="150" t="s">
        <v>114</v>
      </c>
      <c r="B3" s="150"/>
      <c r="C3" s="150"/>
      <c r="D3" s="153" t="s">
        <v>115</v>
      </c>
      <c r="E3" s="153" t="s">
        <v>116</v>
      </c>
      <c r="F3" s="156"/>
      <c r="G3" s="156"/>
      <c r="H3" s="156"/>
    </row>
    <row r="4" spans="1:11" ht="45" customHeight="1" x14ac:dyDescent="0.25">
      <c r="A4" s="150" t="s">
        <v>117</v>
      </c>
      <c r="B4" s="150"/>
      <c r="C4" s="150"/>
      <c r="D4" s="154"/>
      <c r="E4" s="154"/>
      <c r="F4" s="156"/>
      <c r="G4" s="156"/>
      <c r="H4" s="156"/>
    </row>
    <row r="5" spans="1:11" ht="45" customHeight="1" x14ac:dyDescent="0.25">
      <c r="A5" s="150" t="s">
        <v>118</v>
      </c>
      <c r="B5" s="150"/>
      <c r="C5" s="150"/>
      <c r="D5" s="154"/>
      <c r="E5" s="154"/>
      <c r="F5" s="156"/>
      <c r="G5" s="156"/>
      <c r="H5" s="156"/>
    </row>
    <row r="6" spans="1:11" ht="48.6" customHeight="1" x14ac:dyDescent="0.25">
      <c r="A6" s="157" t="s">
        <v>119</v>
      </c>
      <c r="B6" s="158"/>
      <c r="C6" s="158"/>
      <c r="D6" s="155"/>
      <c r="E6" s="155"/>
      <c r="F6" s="156"/>
      <c r="G6" s="156"/>
      <c r="H6" s="156"/>
    </row>
    <row r="7" spans="1:11" s="4" customFormat="1" ht="33" customHeight="1" x14ac:dyDescent="0.25">
      <c r="A7" s="128" t="s">
        <v>134</v>
      </c>
      <c r="B7" s="129"/>
      <c r="C7" s="129"/>
      <c r="D7" s="129"/>
      <c r="E7" s="129"/>
      <c r="F7" s="130"/>
      <c r="G7" s="8"/>
      <c r="H7" s="6" t="s">
        <v>112</v>
      </c>
    </row>
    <row r="8" spans="1:11" x14ac:dyDescent="0.25">
      <c r="A8" s="56"/>
      <c r="B8" s="57"/>
      <c r="C8" s="58"/>
      <c r="D8" s="32" t="s">
        <v>101</v>
      </c>
      <c r="E8" s="32" t="s">
        <v>64</v>
      </c>
      <c r="F8" s="32"/>
      <c r="G8" s="32" t="s">
        <v>63</v>
      </c>
      <c r="H8" s="5"/>
    </row>
    <row r="9" spans="1:11" s="7" customFormat="1" ht="27" customHeight="1" x14ac:dyDescent="0.25">
      <c r="A9" s="136" t="s">
        <v>120</v>
      </c>
      <c r="B9" s="137"/>
      <c r="C9" s="137"/>
      <c r="D9" s="137"/>
      <c r="E9" s="137"/>
      <c r="F9" s="137"/>
      <c r="G9" s="137"/>
      <c r="H9" s="138"/>
    </row>
    <row r="10" spans="1:11" s="4" customFormat="1" ht="21.95" customHeight="1" x14ac:dyDescent="0.25">
      <c r="A10" s="39" t="s">
        <v>6</v>
      </c>
      <c r="B10" s="40" t="s">
        <v>52</v>
      </c>
      <c r="C10" s="41">
        <v>0.75</v>
      </c>
      <c r="D10" s="42"/>
      <c r="E10" s="19">
        <v>19.5</v>
      </c>
      <c r="F10" s="43" t="s">
        <v>56</v>
      </c>
      <c r="G10" s="118">
        <v>17.850000000000001</v>
      </c>
      <c r="H10" s="104"/>
      <c r="I10" s="4" cm="1">
        <f t="array" ref="I10">_xlfn.IFS(H10=12,G10*H10,H10=24,G10*H10,H10=36,G10*H10,H10=48,G10*H10,H10&lt;&gt;12,E10*H10)</f>
        <v>0</v>
      </c>
      <c r="J10" s="111">
        <f>G10*12</f>
        <v>214.20000000000002</v>
      </c>
      <c r="K10" s="111">
        <f>E10*H10</f>
        <v>0</v>
      </c>
    </row>
    <row r="11" spans="1:11" s="4" customFormat="1" ht="21.95" customHeight="1" x14ac:dyDescent="0.25">
      <c r="A11" s="27" t="s">
        <v>2</v>
      </c>
      <c r="B11" s="14" t="s">
        <v>50</v>
      </c>
      <c r="C11" s="15">
        <v>0.75</v>
      </c>
      <c r="D11" s="16"/>
      <c r="E11" s="17">
        <v>29.95</v>
      </c>
      <c r="F11" s="18"/>
      <c r="G11" s="119"/>
      <c r="H11" s="105"/>
      <c r="I11" s="4" cm="1">
        <f t="array" ref="I11">_xlfn.IFS(H11=12,G11*H11,H11=24,G11*H11,H11=36,G11*H11,H11=48,G11*H11,H11&lt;&gt;12,E11*H11)</f>
        <v>0</v>
      </c>
      <c r="J11" s="111">
        <f t="shared" ref="J11:J30" si="0">G11*12</f>
        <v>0</v>
      </c>
      <c r="K11" s="111">
        <f t="shared" ref="K11:K30" si="1">G11*12</f>
        <v>0</v>
      </c>
    </row>
    <row r="12" spans="1:11" s="4" customFormat="1" ht="21.95" customHeight="1" x14ac:dyDescent="0.25">
      <c r="A12" s="25" t="s">
        <v>2</v>
      </c>
      <c r="B12" s="9" t="s">
        <v>50</v>
      </c>
      <c r="C12" s="10">
        <v>1.5</v>
      </c>
      <c r="D12" s="11"/>
      <c r="E12" s="12">
        <v>59.95</v>
      </c>
      <c r="F12" s="13"/>
      <c r="G12" s="120"/>
      <c r="H12" s="106"/>
      <c r="I12" s="4" cm="1">
        <f t="array" ref="I12">_xlfn.IFS(H12=12,G12*H12,H12=24,G12*H12,H12=36,G12*H12,H12=48,G12*H12,H12&lt;&gt;12,E12*H12)</f>
        <v>0</v>
      </c>
      <c r="J12" s="111">
        <f t="shared" si="0"/>
        <v>0</v>
      </c>
      <c r="K12" s="111">
        <f t="shared" si="1"/>
        <v>0</v>
      </c>
    </row>
    <row r="13" spans="1:11" s="4" customFormat="1" ht="21.95" customHeight="1" x14ac:dyDescent="0.25">
      <c r="A13" s="27" t="s">
        <v>5</v>
      </c>
      <c r="B13" s="14" t="s">
        <v>51</v>
      </c>
      <c r="C13" s="15">
        <v>0.75</v>
      </c>
      <c r="D13" s="16"/>
      <c r="E13" s="17">
        <v>37.447844244642859</v>
      </c>
      <c r="F13" s="18" t="s">
        <v>56</v>
      </c>
      <c r="G13" s="119">
        <v>34.4</v>
      </c>
      <c r="H13" s="105"/>
      <c r="I13" s="4" cm="1">
        <f t="array" ref="I13">_xlfn.IFS(H13=12,G13*H13,H13=24,G13*H13,H13=36,G13*H13,H13=48,G13*H13,H13&lt;&gt;12,E13*H13)</f>
        <v>0</v>
      </c>
      <c r="J13" s="111">
        <f>G13*12</f>
        <v>412.79999999999995</v>
      </c>
      <c r="K13" s="111">
        <f t="shared" si="1"/>
        <v>412.79999999999995</v>
      </c>
    </row>
    <row r="14" spans="1:11" s="7" customFormat="1" ht="27" customHeight="1" x14ac:dyDescent="0.25">
      <c r="A14" s="139" t="s">
        <v>121</v>
      </c>
      <c r="B14" s="140"/>
      <c r="C14" s="140"/>
      <c r="D14" s="140"/>
      <c r="E14" s="140"/>
      <c r="F14" s="140"/>
      <c r="G14" s="140"/>
      <c r="H14" s="141"/>
      <c r="I14" s="4" cm="1">
        <f t="array" ref="I14">_xlfn.IFS(H14=12,G14*H14,H14=24,G14*H14,H14=36,G14*H14,H14=48,G14*H14,H14&lt;&gt;12,E14*H14)</f>
        <v>0</v>
      </c>
      <c r="J14" s="111">
        <f t="shared" si="0"/>
        <v>0</v>
      </c>
      <c r="K14" s="111">
        <f t="shared" si="1"/>
        <v>0</v>
      </c>
    </row>
    <row r="15" spans="1:11" s="4" customFormat="1" ht="21.95" customHeight="1" x14ac:dyDescent="0.25">
      <c r="A15" s="39" t="s">
        <v>20</v>
      </c>
      <c r="B15" s="40" t="s">
        <v>74</v>
      </c>
      <c r="C15" s="41">
        <v>0.75</v>
      </c>
      <c r="D15" s="42">
        <v>2024</v>
      </c>
      <c r="E15" s="19">
        <v>11.95</v>
      </c>
      <c r="F15" s="43" t="s">
        <v>57</v>
      </c>
      <c r="G15" s="118">
        <v>9.9499999999999993</v>
      </c>
      <c r="H15" s="104"/>
      <c r="I15" s="4" cm="1">
        <f t="array" ref="I15">_xlfn.IFS(H15=12,G15*H15,H15=24,G15*H15,H15=36,G15*H15,H15=48,G15*H15,H15&lt;&gt;12,E15*H15)</f>
        <v>0</v>
      </c>
      <c r="J15" s="111">
        <f t="shared" si="0"/>
        <v>119.39999999999999</v>
      </c>
      <c r="K15" s="111">
        <f t="shared" si="1"/>
        <v>119.39999999999999</v>
      </c>
    </row>
    <row r="16" spans="1:11" s="4" customFormat="1" ht="21.95" customHeight="1" x14ac:dyDescent="0.25">
      <c r="A16" s="27" t="s">
        <v>22</v>
      </c>
      <c r="B16" s="14" t="s">
        <v>73</v>
      </c>
      <c r="C16" s="15">
        <v>0.75</v>
      </c>
      <c r="D16" s="16">
        <v>2024</v>
      </c>
      <c r="E16" s="17">
        <v>11.85</v>
      </c>
      <c r="F16" s="18" t="s">
        <v>57</v>
      </c>
      <c r="G16" s="119">
        <v>9.85</v>
      </c>
      <c r="H16" s="105"/>
      <c r="I16" s="4" cm="1">
        <f t="array" ref="I16">_xlfn.IFS(H16=12,G16*H16,H16=24,G16*H16,H16=36,G16*H16,H16=48,G16*H16,H16&lt;&gt;12,E16*H16)</f>
        <v>0</v>
      </c>
      <c r="J16" s="111">
        <f t="shared" si="0"/>
        <v>118.19999999999999</v>
      </c>
      <c r="K16" s="111">
        <f t="shared" si="1"/>
        <v>118.19999999999999</v>
      </c>
    </row>
    <row r="17" spans="1:14" s="4" customFormat="1" ht="21.95" customHeight="1" x14ac:dyDescent="0.25">
      <c r="A17" s="25" t="s">
        <v>28</v>
      </c>
      <c r="B17" s="9" t="s">
        <v>72</v>
      </c>
      <c r="C17" s="10">
        <v>0.75</v>
      </c>
      <c r="D17" s="11">
        <v>2024</v>
      </c>
      <c r="E17" s="12">
        <v>10.95</v>
      </c>
      <c r="F17" s="13" t="s">
        <v>57</v>
      </c>
      <c r="G17" s="120">
        <v>9.15</v>
      </c>
      <c r="H17" s="106"/>
      <c r="I17" s="4" cm="1">
        <f t="array" ref="I17">_xlfn.IFS(H17=12,G17*H17,H17=24,G17*H17,H17=36,G17*H17,H17=48,G17*H17,H17&lt;&gt;12,E17*H17)</f>
        <v>0</v>
      </c>
      <c r="J17" s="111">
        <f t="shared" si="0"/>
        <v>109.80000000000001</v>
      </c>
      <c r="K17" s="111">
        <f t="shared" si="1"/>
        <v>109.80000000000001</v>
      </c>
    </row>
    <row r="18" spans="1:14" s="4" customFormat="1" ht="21.95" customHeight="1" x14ac:dyDescent="0.25">
      <c r="A18" s="27" t="s">
        <v>127</v>
      </c>
      <c r="B18" s="14" t="s">
        <v>128</v>
      </c>
      <c r="C18" s="15">
        <v>0.75</v>
      </c>
      <c r="D18" s="16">
        <v>2024</v>
      </c>
      <c r="E18" s="17">
        <v>12.95</v>
      </c>
      <c r="F18" s="18" t="s">
        <v>57</v>
      </c>
      <c r="G18" s="119">
        <v>10.8</v>
      </c>
      <c r="H18" s="105"/>
      <c r="I18" s="4" cm="1">
        <f t="array" ref="I18">_xlfn.IFS(H18=12,G18*H18,H18=24,G18*H18,H18=36,G18*H18,H18=48,G18*H18,H18&lt;&gt;12,E18*H18)</f>
        <v>0</v>
      </c>
      <c r="J18" s="111">
        <f t="shared" si="0"/>
        <v>129.60000000000002</v>
      </c>
      <c r="K18" s="111">
        <f t="shared" si="1"/>
        <v>129.60000000000002</v>
      </c>
    </row>
    <row r="19" spans="1:14" s="4" customFormat="1" ht="21.95" customHeight="1" x14ac:dyDescent="0.25">
      <c r="A19" s="25" t="s">
        <v>29</v>
      </c>
      <c r="B19" s="9" t="s">
        <v>71</v>
      </c>
      <c r="C19" s="10">
        <v>0.75</v>
      </c>
      <c r="D19" s="11">
        <v>2024</v>
      </c>
      <c r="E19" s="12">
        <v>11.85</v>
      </c>
      <c r="F19" s="13" t="s">
        <v>57</v>
      </c>
      <c r="G19" s="120">
        <v>9.85</v>
      </c>
      <c r="H19" s="106"/>
      <c r="I19" s="4" cm="1">
        <f t="array" ref="I19">_xlfn.IFS(H19=12,G19*H19,H19=24,G19*H19,H19=36,G19*H19,H19=48,G19*H19,H19&lt;&gt;12,E19*H19)</f>
        <v>0</v>
      </c>
      <c r="J19" s="111">
        <f t="shared" si="0"/>
        <v>118.19999999999999</v>
      </c>
      <c r="K19" s="111">
        <f t="shared" si="1"/>
        <v>118.19999999999999</v>
      </c>
    </row>
    <row r="20" spans="1:14" s="4" customFormat="1" ht="21.95" customHeight="1" x14ac:dyDescent="0.25">
      <c r="A20" s="27" t="s">
        <v>47</v>
      </c>
      <c r="B20" s="14" t="s">
        <v>75</v>
      </c>
      <c r="C20" s="15">
        <v>0.75</v>
      </c>
      <c r="D20" s="16">
        <v>2021</v>
      </c>
      <c r="E20" s="17">
        <v>12.15</v>
      </c>
      <c r="F20" s="18" t="s">
        <v>57</v>
      </c>
      <c r="G20" s="119">
        <v>10.15</v>
      </c>
      <c r="H20" s="105"/>
      <c r="I20" s="4" cm="1">
        <f t="array" ref="I20">_xlfn.IFS(H20=12,G20*H20,H20=24,G20*H20,H20=36,G20*H20,H20=48,G20*H20,H20&lt;&gt;12,E20*H20)</f>
        <v>0</v>
      </c>
      <c r="J20" s="111">
        <f t="shared" si="0"/>
        <v>121.80000000000001</v>
      </c>
      <c r="K20" s="111">
        <f t="shared" si="1"/>
        <v>121.80000000000001</v>
      </c>
    </row>
    <row r="21" spans="1:14" s="4" customFormat="1" ht="21.95" customHeight="1" x14ac:dyDescent="0.25">
      <c r="A21" s="25" t="s">
        <v>23</v>
      </c>
      <c r="B21" s="9" t="s">
        <v>76</v>
      </c>
      <c r="C21" s="10">
        <v>0.75</v>
      </c>
      <c r="D21" s="11">
        <v>2024</v>
      </c>
      <c r="E21" s="12">
        <v>12.9</v>
      </c>
      <c r="F21" s="13" t="s">
        <v>57</v>
      </c>
      <c r="G21" s="121">
        <f t="shared" ref="G21" si="2">(E21/12)*10</f>
        <v>10.75</v>
      </c>
      <c r="H21" s="106"/>
      <c r="I21" s="4" cm="1">
        <f t="array" ref="I21">_xlfn.IFS(H21=12,G21*H21,H21=24,G21*H21,H21=36,G21*H21,H21=48,G21*H21,H21&lt;&gt;12,E21*H21)</f>
        <v>0</v>
      </c>
      <c r="J21" s="111">
        <f t="shared" si="0"/>
        <v>129</v>
      </c>
      <c r="K21" s="111">
        <f t="shared" si="1"/>
        <v>129</v>
      </c>
    </row>
    <row r="22" spans="1:14" s="4" customFormat="1" ht="21.95" customHeight="1" x14ac:dyDescent="0.25">
      <c r="A22" s="27" t="s">
        <v>7</v>
      </c>
      <c r="B22" s="14" t="s">
        <v>70</v>
      </c>
      <c r="C22" s="15">
        <v>0.75</v>
      </c>
      <c r="D22" s="16">
        <v>2024</v>
      </c>
      <c r="E22" s="17">
        <v>24.5</v>
      </c>
      <c r="F22" s="18" t="s">
        <v>56</v>
      </c>
      <c r="G22" s="119">
        <v>22.45</v>
      </c>
      <c r="H22" s="105"/>
      <c r="I22" s="4" cm="1">
        <f t="array" ref="I22">_xlfn.IFS(H22=12,G22*H22,H22=24,G22*H22,H22=36,G22*H22,H22=48,G22*H22,H22&lt;&gt;12,E22*H22)</f>
        <v>0</v>
      </c>
      <c r="J22" s="111">
        <f t="shared" si="0"/>
        <v>269.39999999999998</v>
      </c>
      <c r="K22" s="111">
        <f t="shared" si="1"/>
        <v>269.39999999999998</v>
      </c>
    </row>
    <row r="23" spans="1:14" s="4" customFormat="1" ht="21.95" customHeight="1" x14ac:dyDescent="0.25">
      <c r="A23" s="73" t="s">
        <v>32</v>
      </c>
      <c r="B23" s="74" t="s">
        <v>69</v>
      </c>
      <c r="C23" s="75">
        <v>0.75</v>
      </c>
      <c r="D23" s="76">
        <v>2023</v>
      </c>
      <c r="E23" s="77">
        <v>15.5</v>
      </c>
      <c r="F23" s="78" t="s">
        <v>56</v>
      </c>
      <c r="G23" s="122">
        <v>14.2</v>
      </c>
      <c r="H23" s="107"/>
      <c r="I23" s="4" cm="1">
        <f t="array" ref="I23">_xlfn.IFS(H23=12,G23*H23,H23=24,G23*H23,H23=36,G23*H23,H23=48,G23*H23,H23&lt;&gt;12,E23*H23)</f>
        <v>0</v>
      </c>
      <c r="J23" s="111">
        <f t="shared" si="0"/>
        <v>170.39999999999998</v>
      </c>
      <c r="K23" s="111">
        <f t="shared" si="1"/>
        <v>170.39999999999998</v>
      </c>
    </row>
    <row r="24" spans="1:14" s="4" customFormat="1" ht="21.95" customHeight="1" x14ac:dyDescent="0.25">
      <c r="A24" s="27" t="s">
        <v>14</v>
      </c>
      <c r="B24" s="14" t="s">
        <v>68</v>
      </c>
      <c r="C24" s="15">
        <v>0.75</v>
      </c>
      <c r="D24" s="16">
        <v>2023</v>
      </c>
      <c r="E24" s="17">
        <v>24.75</v>
      </c>
      <c r="F24" s="18" t="s">
        <v>56</v>
      </c>
      <c r="G24" s="119">
        <v>22.65</v>
      </c>
      <c r="H24" s="105"/>
      <c r="I24" s="4" cm="1">
        <f t="array" ref="I24">_xlfn.IFS(H24=12,G24*H24,H24=24,G24*H24,H24=36,G24*H24,H24=48,G24*H24,H24&lt;&gt;12,E24*H24)</f>
        <v>0</v>
      </c>
      <c r="J24" s="111">
        <f t="shared" si="0"/>
        <v>271.79999999999995</v>
      </c>
      <c r="K24" s="111">
        <f t="shared" si="1"/>
        <v>271.79999999999995</v>
      </c>
    </row>
    <row r="25" spans="1:14" s="4" customFormat="1" ht="21.95" customHeight="1" x14ac:dyDescent="0.25">
      <c r="A25" s="73" t="s">
        <v>20</v>
      </c>
      <c r="B25" s="74" t="s">
        <v>67</v>
      </c>
      <c r="C25" s="75">
        <v>0.75</v>
      </c>
      <c r="D25" s="76">
        <v>2023</v>
      </c>
      <c r="E25" s="77">
        <v>20.5</v>
      </c>
      <c r="F25" s="78" t="s">
        <v>56</v>
      </c>
      <c r="G25" s="122">
        <v>18.8</v>
      </c>
      <c r="H25" s="107"/>
      <c r="I25" s="4" cm="1">
        <f t="array" ref="I25">_xlfn.IFS(H25=12,G25*H25,H25=24,G25*H25,H25=36,G25*H25,H25=48,G25*H25,H25&lt;&gt;12,E25*H25)</f>
        <v>0</v>
      </c>
      <c r="J25" s="111">
        <f t="shared" si="0"/>
        <v>225.60000000000002</v>
      </c>
      <c r="K25" s="111">
        <f t="shared" si="1"/>
        <v>225.60000000000002</v>
      </c>
    </row>
    <row r="26" spans="1:14" s="4" customFormat="1" ht="21.95" customHeight="1" x14ac:dyDescent="0.25">
      <c r="A26" s="27" t="s">
        <v>46</v>
      </c>
      <c r="B26" s="14" t="s">
        <v>66</v>
      </c>
      <c r="C26" s="15">
        <v>0.75</v>
      </c>
      <c r="D26" s="16">
        <v>2023</v>
      </c>
      <c r="E26" s="17">
        <v>22.65</v>
      </c>
      <c r="F26" s="18" t="s">
        <v>56</v>
      </c>
      <c r="G26" s="119">
        <v>20.75</v>
      </c>
      <c r="H26" s="105"/>
      <c r="I26" s="4" cm="1">
        <f t="array" ref="I26">_xlfn.IFS(H26=12,G26*H26,H26=24,G26*H26,H26=36,G26*H26,H26=48,G26*H26,H26&lt;&gt;12,E26*H26)</f>
        <v>0</v>
      </c>
      <c r="J26" s="111">
        <f t="shared" si="0"/>
        <v>249</v>
      </c>
      <c r="K26" s="111">
        <f t="shared" si="1"/>
        <v>249</v>
      </c>
    </row>
    <row r="27" spans="1:14" s="4" customFormat="1" ht="21.95" customHeight="1" x14ac:dyDescent="0.25">
      <c r="A27" s="89" t="s">
        <v>129</v>
      </c>
      <c r="B27" s="74" t="s">
        <v>65</v>
      </c>
      <c r="C27" s="75">
        <v>0.75</v>
      </c>
      <c r="D27" s="76">
        <v>2023</v>
      </c>
      <c r="E27" s="77">
        <v>19.5</v>
      </c>
      <c r="F27" s="78" t="s">
        <v>56</v>
      </c>
      <c r="G27" s="122">
        <v>17.899999999999999</v>
      </c>
      <c r="H27" s="107"/>
      <c r="I27" s="4" cm="1">
        <f t="array" ref="I27">_xlfn.IFS(H27=12,G27*H27,H27=24,G27*H27,H27=36,G27*H27,H27=48,G27*H27,H27&lt;&gt;12,E27*H27)</f>
        <v>0</v>
      </c>
      <c r="J27" s="111">
        <f t="shared" si="0"/>
        <v>214.79999999999998</v>
      </c>
      <c r="K27" s="111">
        <f t="shared" si="1"/>
        <v>214.79999999999998</v>
      </c>
    </row>
    <row r="28" spans="1:14" s="4" customFormat="1" ht="21.95" customHeight="1" x14ac:dyDescent="0.25">
      <c r="A28" s="27" t="s">
        <v>46</v>
      </c>
      <c r="B28" s="14" t="s">
        <v>77</v>
      </c>
      <c r="C28" s="15">
        <v>0.75</v>
      </c>
      <c r="D28" s="16">
        <v>2022</v>
      </c>
      <c r="E28" s="17">
        <v>33.5</v>
      </c>
      <c r="F28" s="18" t="s">
        <v>57</v>
      </c>
      <c r="G28" s="119">
        <v>27.9</v>
      </c>
      <c r="H28" s="105"/>
      <c r="I28" s="4" cm="1">
        <f t="array" ref="I28">_xlfn.IFS(H28=12,G28*H28,H28=24,G28*H28,H28=36,G28*H28,H28=48,G28*H28,H28&lt;&gt;12,E28*H28)</f>
        <v>0</v>
      </c>
      <c r="J28" s="111">
        <f t="shared" si="0"/>
        <v>334.79999999999995</v>
      </c>
      <c r="K28" s="111">
        <f t="shared" si="1"/>
        <v>334.79999999999995</v>
      </c>
    </row>
    <row r="29" spans="1:14" s="4" customFormat="1" ht="21.95" customHeight="1" x14ac:dyDescent="0.25">
      <c r="A29" s="73" t="s">
        <v>14</v>
      </c>
      <c r="B29" s="74" t="s">
        <v>78</v>
      </c>
      <c r="C29" s="75">
        <v>0.75</v>
      </c>
      <c r="D29" s="76">
        <v>2021</v>
      </c>
      <c r="E29" s="77">
        <v>36.5</v>
      </c>
      <c r="F29" s="78" t="s">
        <v>56</v>
      </c>
      <c r="G29" s="122">
        <v>33.450000000000003</v>
      </c>
      <c r="H29" s="107"/>
      <c r="I29" s="4" cm="1">
        <f t="array" ref="I29">_xlfn.IFS(H29=12,G29*H29,H29=24,G29*H29,H29=36,G29*H29,H29=48,G29*H29,H29&lt;&gt;12,E29*H29)</f>
        <v>0</v>
      </c>
      <c r="J29" s="111">
        <f t="shared" si="0"/>
        <v>401.40000000000003</v>
      </c>
      <c r="K29" s="111">
        <f t="shared" si="1"/>
        <v>401.40000000000003</v>
      </c>
    </row>
    <row r="30" spans="1:14" s="4" customFormat="1" ht="21.95" customHeight="1" x14ac:dyDescent="0.25">
      <c r="A30" s="29" t="s">
        <v>17</v>
      </c>
      <c r="B30" s="20" t="s">
        <v>79</v>
      </c>
      <c r="C30" s="21">
        <v>0.75</v>
      </c>
      <c r="D30" s="22">
        <v>2022</v>
      </c>
      <c r="E30" s="23">
        <v>51</v>
      </c>
      <c r="F30" s="24" t="s">
        <v>56</v>
      </c>
      <c r="G30" s="123">
        <f>(E30/12)*11</f>
        <v>46.75</v>
      </c>
      <c r="H30" s="108"/>
      <c r="I30" s="4" cm="1">
        <f t="array" ref="I30">_xlfn.IFS(H30=12,G30*H30,H30=24,G30*H30,H30=36,G30*H30,H30=48,G30*H30,H30&lt;&gt;12,E30*H30)</f>
        <v>0</v>
      </c>
      <c r="J30" s="111">
        <f t="shared" si="0"/>
        <v>561</v>
      </c>
      <c r="K30" s="111">
        <f t="shared" si="1"/>
        <v>561</v>
      </c>
    </row>
    <row r="31" spans="1:14" s="4" customFormat="1" ht="21" customHeight="1" x14ac:dyDescent="0.25">
      <c r="A31" s="145" t="s">
        <v>133</v>
      </c>
      <c r="B31" s="146"/>
      <c r="C31" s="146"/>
      <c r="D31" s="146"/>
      <c r="E31" s="146"/>
      <c r="F31" s="147"/>
      <c r="G31" s="110">
        <f>SUM(I10:I30)</f>
        <v>0</v>
      </c>
      <c r="H31" s="114">
        <f>SUM(H10:H13)+SUM(H15:H30)</f>
        <v>0</v>
      </c>
      <c r="I31" s="4" cm="1">
        <f t="array" ref="I31">_xlfn.IFS(H31=12,G31*H31,H31=24,G31*H31,H31=36,G31*H31,H31=48,G31*H31,H31&lt;&gt;12,E31*H31)</f>
        <v>0</v>
      </c>
      <c r="J31" s="111">
        <f t="shared" ref="J31:J57" si="3">G31*12</f>
        <v>0</v>
      </c>
      <c r="K31" s="111">
        <f t="shared" ref="K31:K57" si="4">G31*12</f>
        <v>0</v>
      </c>
      <c r="N31"/>
    </row>
    <row r="32" spans="1:14" s="7" customFormat="1" ht="27" customHeight="1" x14ac:dyDescent="0.25">
      <c r="A32" s="142" t="s">
        <v>122</v>
      </c>
      <c r="B32" s="143"/>
      <c r="C32" s="143"/>
      <c r="D32" s="143"/>
      <c r="E32" s="143"/>
      <c r="F32" s="143"/>
      <c r="G32" s="143"/>
      <c r="H32" s="144"/>
      <c r="I32" s="4" cm="1">
        <f t="array" ref="I32">_xlfn.IFS(H32=12,G32*H32,H32=24,G32*H32,H32=36,G32*H32,H32=48,G32*H32,H32&lt;&gt;12,E32*H32)</f>
        <v>0</v>
      </c>
      <c r="J32" s="111">
        <f t="shared" si="3"/>
        <v>0</v>
      </c>
      <c r="K32" s="111">
        <f t="shared" si="4"/>
        <v>0</v>
      </c>
    </row>
    <row r="33" spans="1:11" s="4" customFormat="1" ht="21.95" customHeight="1" x14ac:dyDescent="0.25">
      <c r="A33" s="39" t="s">
        <v>130</v>
      </c>
      <c r="B33" s="40" t="s">
        <v>87</v>
      </c>
      <c r="C33" s="41">
        <v>0.75</v>
      </c>
      <c r="D33" s="42">
        <v>2024</v>
      </c>
      <c r="E33" s="19">
        <v>14.5</v>
      </c>
      <c r="F33" s="43" t="s">
        <v>56</v>
      </c>
      <c r="G33" s="19">
        <v>13.3</v>
      </c>
      <c r="H33" s="104"/>
      <c r="I33" s="4" cm="1">
        <f t="array" ref="I33">_xlfn.IFS(H33=12,G33*H33,H33=24,G33*H33,H33=36,G33*H33,H33=48,G33*H33,H33&lt;&gt;12,E33*H33)</f>
        <v>0</v>
      </c>
      <c r="J33" s="111">
        <f t="shared" si="3"/>
        <v>159.60000000000002</v>
      </c>
      <c r="K33" s="111">
        <f t="shared" si="4"/>
        <v>159.60000000000002</v>
      </c>
    </row>
    <row r="34" spans="1:11" s="4" customFormat="1" ht="21.95" customHeight="1" x14ac:dyDescent="0.25">
      <c r="A34" s="44" t="s">
        <v>130</v>
      </c>
      <c r="B34" s="45" t="s">
        <v>88</v>
      </c>
      <c r="C34" s="46">
        <v>0.75</v>
      </c>
      <c r="D34" s="47">
        <v>2023</v>
      </c>
      <c r="E34" s="48">
        <v>16.5</v>
      </c>
      <c r="F34" s="49" t="s">
        <v>56</v>
      </c>
      <c r="G34" s="48">
        <v>15.15</v>
      </c>
      <c r="H34" s="109"/>
      <c r="I34" s="4" cm="1">
        <f t="array" ref="I34">_xlfn.IFS(H34=12,G34*H34,H34=24,G34*H34,H34=36,G34*H34,H34=48,G34*H34,H34&lt;&gt;12,E34*H34)</f>
        <v>0</v>
      </c>
      <c r="J34" s="111">
        <f t="shared" si="3"/>
        <v>181.8</v>
      </c>
      <c r="K34" s="111">
        <f t="shared" si="4"/>
        <v>181.8</v>
      </c>
    </row>
    <row r="35" spans="1:11" ht="26.45" customHeight="1" x14ac:dyDescent="0.25">
      <c r="A35" s="125" t="s">
        <v>123</v>
      </c>
      <c r="B35" s="126"/>
      <c r="C35" s="126"/>
      <c r="D35" s="126"/>
      <c r="E35" s="126"/>
      <c r="F35" s="126"/>
      <c r="G35" s="126"/>
      <c r="H35" s="127"/>
      <c r="I35" s="4" cm="1">
        <f t="array" ref="I35">_xlfn.IFS(H35=12,G35*H35,H35=24,G35*H35,H35=36,G35*H35,H35=48,G35*H35,H35&lt;&gt;12,E35*H35)</f>
        <v>0</v>
      </c>
      <c r="J35" s="111">
        <f t="shared" si="3"/>
        <v>0</v>
      </c>
      <c r="K35" s="111">
        <f t="shared" si="4"/>
        <v>0</v>
      </c>
    </row>
    <row r="36" spans="1:11" s="4" customFormat="1" ht="21.95" customHeight="1" x14ac:dyDescent="0.25">
      <c r="A36" s="39" t="s">
        <v>20</v>
      </c>
      <c r="B36" s="40" t="s">
        <v>86</v>
      </c>
      <c r="C36" s="41">
        <v>0.75</v>
      </c>
      <c r="D36" s="42">
        <v>2024</v>
      </c>
      <c r="E36" s="19">
        <v>11.85</v>
      </c>
      <c r="F36" s="43" t="s">
        <v>57</v>
      </c>
      <c r="G36" s="19">
        <v>9.85</v>
      </c>
      <c r="H36" s="104"/>
      <c r="I36" s="4" cm="1">
        <f t="array" ref="I36">_xlfn.IFS(H36=12,G36*H36,H36=24,G36*H36,H36=36,G36*H36,H36=48,G36*H36,H36&lt;&gt;12,E36*H36)</f>
        <v>0</v>
      </c>
      <c r="J36" s="111">
        <f t="shared" si="3"/>
        <v>118.19999999999999</v>
      </c>
      <c r="K36" s="111">
        <f t="shared" si="4"/>
        <v>118.19999999999999</v>
      </c>
    </row>
    <row r="37" spans="1:11" s="4" customFormat="1" ht="21.95" customHeight="1" x14ac:dyDescent="0.25">
      <c r="A37" s="27" t="s">
        <v>20</v>
      </c>
      <c r="B37" s="14" t="s">
        <v>85</v>
      </c>
      <c r="C37" s="15">
        <v>0.75</v>
      </c>
      <c r="D37" s="16">
        <v>2023</v>
      </c>
      <c r="E37" s="17">
        <v>12.85</v>
      </c>
      <c r="F37" s="18" t="s">
        <v>57</v>
      </c>
      <c r="G37" s="17">
        <v>10.75</v>
      </c>
      <c r="H37" s="105"/>
      <c r="I37" s="4" cm="1">
        <f t="array" ref="I37">_xlfn.IFS(H37=12,G37*H37,H37=24,G37*H37,H37=36,G37*H37,H37=48,G37*H37,H37&lt;&gt;12,E37*H37)</f>
        <v>0</v>
      </c>
      <c r="J37" s="111">
        <f t="shared" si="3"/>
        <v>129</v>
      </c>
      <c r="K37" s="111">
        <f t="shared" si="4"/>
        <v>129</v>
      </c>
    </row>
    <row r="38" spans="1:11" s="4" customFormat="1" ht="21.95" customHeight="1" x14ac:dyDescent="0.25">
      <c r="A38" s="25" t="s">
        <v>19</v>
      </c>
      <c r="B38" s="9" t="s">
        <v>84</v>
      </c>
      <c r="C38" s="10">
        <v>0.75</v>
      </c>
      <c r="D38" s="11">
        <v>2023</v>
      </c>
      <c r="E38" s="12">
        <v>12.4</v>
      </c>
      <c r="F38" s="13" t="s">
        <v>57</v>
      </c>
      <c r="G38" s="12">
        <v>10.35</v>
      </c>
      <c r="H38" s="106"/>
      <c r="I38" s="4" cm="1">
        <f t="array" ref="I38">_xlfn.IFS(H38=12,G38*H38,H38=24,G38*H38,H38=36,G38*H38,H38=48,G38*H38,H38&lt;&gt;12,E38*H38)</f>
        <v>0</v>
      </c>
      <c r="J38" s="111">
        <f t="shared" si="3"/>
        <v>124.19999999999999</v>
      </c>
      <c r="K38" s="111">
        <f t="shared" si="4"/>
        <v>124.19999999999999</v>
      </c>
    </row>
    <row r="39" spans="1:11" s="4" customFormat="1" ht="21.95" customHeight="1" x14ac:dyDescent="0.25">
      <c r="A39" s="27" t="s">
        <v>22</v>
      </c>
      <c r="B39" s="14" t="s">
        <v>83</v>
      </c>
      <c r="C39" s="15">
        <v>0.75</v>
      </c>
      <c r="D39" s="16">
        <v>2023</v>
      </c>
      <c r="E39" s="17">
        <v>11.85</v>
      </c>
      <c r="F39" s="18" t="s">
        <v>57</v>
      </c>
      <c r="G39" s="17">
        <v>9.85</v>
      </c>
      <c r="H39" s="105"/>
      <c r="I39" s="4" cm="1">
        <f t="array" ref="I39">_xlfn.IFS(H39=12,G39*H39,H39=24,G39*H39,H39=36,G39*H39,H39=48,G39*H39,H39&lt;&gt;12,E39*H39)</f>
        <v>0</v>
      </c>
      <c r="J39" s="111">
        <f t="shared" si="3"/>
        <v>118.19999999999999</v>
      </c>
      <c r="K39" s="111">
        <f t="shared" si="4"/>
        <v>118.19999999999999</v>
      </c>
    </row>
    <row r="40" spans="1:11" s="4" customFormat="1" ht="21.95" customHeight="1" x14ac:dyDescent="0.25">
      <c r="A40" s="25" t="s">
        <v>25</v>
      </c>
      <c r="B40" s="9" t="s">
        <v>82</v>
      </c>
      <c r="C40" s="10">
        <v>0.75</v>
      </c>
      <c r="D40" s="11">
        <v>2022</v>
      </c>
      <c r="E40" s="12">
        <v>9.9499999999999993</v>
      </c>
      <c r="F40" s="13" t="s">
        <v>57</v>
      </c>
      <c r="G40" s="12">
        <v>8.3000000000000007</v>
      </c>
      <c r="H40" s="106"/>
      <c r="I40" s="4" cm="1">
        <f t="array" ref="I40">_xlfn.IFS(H40=12,G40*H40,H40=24,G40*H40,H40=36,G40*H40,H40=48,G40*H40,H40&lt;&gt;12,E40*H40)</f>
        <v>0</v>
      </c>
      <c r="J40" s="111">
        <f t="shared" si="3"/>
        <v>99.600000000000009</v>
      </c>
      <c r="K40" s="111">
        <f t="shared" si="4"/>
        <v>99.600000000000009</v>
      </c>
    </row>
    <row r="41" spans="1:11" s="4" customFormat="1" ht="21.95" customHeight="1" x14ac:dyDescent="0.25">
      <c r="A41" s="27" t="s">
        <v>29</v>
      </c>
      <c r="B41" s="14" t="s">
        <v>81</v>
      </c>
      <c r="C41" s="15">
        <v>0.75</v>
      </c>
      <c r="D41" s="16">
        <v>2020</v>
      </c>
      <c r="E41" s="17">
        <v>9.9</v>
      </c>
      <c r="F41" s="18" t="s">
        <v>57</v>
      </c>
      <c r="G41" s="92">
        <f t="shared" ref="G41:G42" si="5">(E41/12)*10</f>
        <v>8.25</v>
      </c>
      <c r="H41" s="105"/>
      <c r="I41" s="4" cm="1">
        <f t="array" ref="I41">_xlfn.IFS(H41=12,G41*H41,H41=24,G41*H41,H41=36,G41*H41,H41=48,G41*H41,H41&lt;&gt;12,E41*H41)</f>
        <v>0</v>
      </c>
      <c r="J41" s="111">
        <f t="shared" si="3"/>
        <v>99</v>
      </c>
      <c r="K41" s="111">
        <f t="shared" si="4"/>
        <v>99</v>
      </c>
    </row>
    <row r="42" spans="1:11" s="4" customFormat="1" ht="21.95" customHeight="1" x14ac:dyDescent="0.25">
      <c r="A42" s="25" t="s">
        <v>23</v>
      </c>
      <c r="B42" s="9" t="s">
        <v>80</v>
      </c>
      <c r="C42" s="10">
        <v>0.75</v>
      </c>
      <c r="D42" s="11">
        <v>2023</v>
      </c>
      <c r="E42" s="12">
        <v>12.9</v>
      </c>
      <c r="F42" s="13" t="s">
        <v>57</v>
      </c>
      <c r="G42" s="91">
        <f t="shared" si="5"/>
        <v>10.75</v>
      </c>
      <c r="H42" s="106"/>
      <c r="I42" s="4" cm="1">
        <f t="array" ref="I42">_xlfn.IFS(H42=12,G42*H42,H42=24,G42*H42,H42=36,G42*H42,H42=48,G42*H42,H42&lt;&gt;12,E42*H42)</f>
        <v>0</v>
      </c>
      <c r="J42" s="111">
        <f t="shared" si="3"/>
        <v>129</v>
      </c>
      <c r="K42" s="111">
        <f t="shared" si="4"/>
        <v>129</v>
      </c>
    </row>
    <row r="43" spans="1:11" s="4" customFormat="1" ht="21.95" customHeight="1" x14ac:dyDescent="0.25">
      <c r="A43" s="27" t="s">
        <v>19</v>
      </c>
      <c r="B43" s="14" t="s">
        <v>89</v>
      </c>
      <c r="C43" s="15">
        <v>0.75</v>
      </c>
      <c r="D43" s="16">
        <v>2022</v>
      </c>
      <c r="E43" s="17">
        <v>19.399999999999999</v>
      </c>
      <c r="F43" s="18" t="s">
        <v>56</v>
      </c>
      <c r="G43" s="17">
        <v>17.8</v>
      </c>
      <c r="H43" s="105"/>
      <c r="I43" s="4" cm="1">
        <f t="array" ref="I43">_xlfn.IFS(H43=12,G43*H43,H43=24,G43*H43,H43=36,G43*H43,H43=48,G43*H43,H43&lt;&gt;12,E43*H43)</f>
        <v>0</v>
      </c>
      <c r="J43" s="111">
        <f t="shared" si="3"/>
        <v>213.60000000000002</v>
      </c>
      <c r="K43" s="111">
        <f t="shared" si="4"/>
        <v>213.60000000000002</v>
      </c>
    </row>
    <row r="44" spans="1:11" s="4" customFormat="1" ht="21.95" customHeight="1" x14ac:dyDescent="0.25">
      <c r="A44" s="73" t="s">
        <v>131</v>
      </c>
      <c r="B44" s="74" t="s">
        <v>90</v>
      </c>
      <c r="C44" s="75">
        <v>0.75</v>
      </c>
      <c r="D44" s="76">
        <v>2019</v>
      </c>
      <c r="E44" s="77">
        <v>20.5</v>
      </c>
      <c r="F44" s="78" t="s">
        <v>57</v>
      </c>
      <c r="G44" s="77">
        <v>17.100000000000001</v>
      </c>
      <c r="H44" s="107"/>
      <c r="I44" s="4" cm="1">
        <f t="array" ref="I44">_xlfn.IFS(H44=12,G44*H44,H44=24,G44*H44,H44=36,G44*H44,H44=48,G44*H44,H44&lt;&gt;12,E44*H44)</f>
        <v>0</v>
      </c>
      <c r="J44" s="111">
        <f t="shared" si="3"/>
        <v>205.20000000000002</v>
      </c>
      <c r="K44" s="111">
        <f t="shared" si="4"/>
        <v>205.20000000000002</v>
      </c>
    </row>
    <row r="45" spans="1:11" s="4" customFormat="1" ht="21.95" customHeight="1" x14ac:dyDescent="0.25">
      <c r="A45" s="27" t="s">
        <v>27</v>
      </c>
      <c r="B45" s="14" t="s">
        <v>91</v>
      </c>
      <c r="C45" s="15">
        <v>0.75</v>
      </c>
      <c r="D45" s="16">
        <v>2022</v>
      </c>
      <c r="E45" s="17">
        <v>15.5</v>
      </c>
      <c r="F45" s="18" t="s">
        <v>57</v>
      </c>
      <c r="G45" s="17">
        <v>12.95</v>
      </c>
      <c r="H45" s="105"/>
      <c r="I45" s="4" cm="1">
        <f t="array" ref="I45">_xlfn.IFS(H45=12,G45*H45,H45=24,G45*H45,H45=36,G45*H45,H45=48,G45*H45,H45&lt;&gt;12,E45*H45)</f>
        <v>0</v>
      </c>
      <c r="J45" s="111">
        <f t="shared" si="3"/>
        <v>155.39999999999998</v>
      </c>
      <c r="K45" s="111">
        <f t="shared" si="4"/>
        <v>155.39999999999998</v>
      </c>
    </row>
    <row r="46" spans="1:11" s="4" customFormat="1" ht="21.95" customHeight="1" x14ac:dyDescent="0.25">
      <c r="A46" s="73" t="s">
        <v>30</v>
      </c>
      <c r="B46" s="74" t="s">
        <v>92</v>
      </c>
      <c r="C46" s="75">
        <v>0.75</v>
      </c>
      <c r="D46" s="76">
        <v>2021</v>
      </c>
      <c r="E46" s="77">
        <v>17.5</v>
      </c>
      <c r="F46" s="78" t="s">
        <v>57</v>
      </c>
      <c r="G46" s="77">
        <v>14.6</v>
      </c>
      <c r="H46" s="107"/>
      <c r="I46" s="4" cm="1">
        <f t="array" ref="I46">_xlfn.IFS(H46=12,G46*H46,H46=24,G46*H46,H46=36,G46*H46,H46=48,G46*H46,H46&lt;&gt;12,E46*H46)</f>
        <v>0</v>
      </c>
      <c r="J46" s="111">
        <f t="shared" si="3"/>
        <v>175.2</v>
      </c>
      <c r="K46" s="111">
        <f t="shared" si="4"/>
        <v>175.2</v>
      </c>
    </row>
    <row r="47" spans="1:11" s="4" customFormat="1" ht="21.95" customHeight="1" x14ac:dyDescent="0.25">
      <c r="A47" s="27" t="s">
        <v>23</v>
      </c>
      <c r="B47" s="14" t="s">
        <v>93</v>
      </c>
      <c r="C47" s="15">
        <v>0.75</v>
      </c>
      <c r="D47" s="16">
        <v>2023</v>
      </c>
      <c r="E47" s="17">
        <v>17.5</v>
      </c>
      <c r="F47" s="18" t="s">
        <v>57</v>
      </c>
      <c r="G47" s="17">
        <v>14.6</v>
      </c>
      <c r="H47" s="105"/>
      <c r="I47" s="4" cm="1">
        <f t="array" ref="I47">_xlfn.IFS(H47=12,G47*H47,H47=24,G47*H47,H47=36,G47*H47,H47=48,G47*H47,H47&lt;&gt;12,E47*H47)</f>
        <v>0</v>
      </c>
      <c r="J47" s="111">
        <f t="shared" si="3"/>
        <v>175.2</v>
      </c>
      <c r="K47" s="111">
        <f t="shared" si="4"/>
        <v>175.2</v>
      </c>
    </row>
    <row r="48" spans="1:11" s="4" customFormat="1" ht="21.95" customHeight="1" x14ac:dyDescent="0.25">
      <c r="A48" s="73" t="s">
        <v>55</v>
      </c>
      <c r="B48" s="74" t="s">
        <v>94</v>
      </c>
      <c r="C48" s="75">
        <v>0.75</v>
      </c>
      <c r="D48" s="76">
        <v>2022</v>
      </c>
      <c r="E48" s="77">
        <v>20.399999999999999</v>
      </c>
      <c r="F48" s="78" t="s">
        <v>56</v>
      </c>
      <c r="G48" s="93">
        <f t="shared" ref="G48" si="6">(E48/12)*11</f>
        <v>18.7</v>
      </c>
      <c r="H48" s="107"/>
      <c r="I48" s="4" cm="1">
        <f t="array" ref="I48">_xlfn.IFS(H48=12,G48*H48,H48=24,G48*H48,H48=36,G48*H48,H48=48,G48*H48,H48&lt;&gt;12,E48*H48)</f>
        <v>0</v>
      </c>
      <c r="J48" s="111">
        <f t="shared" si="3"/>
        <v>224.39999999999998</v>
      </c>
      <c r="K48" s="111">
        <f t="shared" si="4"/>
        <v>224.39999999999998</v>
      </c>
    </row>
    <row r="49" spans="1:11" s="4" customFormat="1" ht="21.95" customHeight="1" x14ac:dyDescent="0.25">
      <c r="A49" s="27" t="s">
        <v>132</v>
      </c>
      <c r="B49" s="14" t="s">
        <v>95</v>
      </c>
      <c r="C49" s="15">
        <v>0.75</v>
      </c>
      <c r="D49" s="16">
        <v>2023</v>
      </c>
      <c r="E49" s="17">
        <v>22.540571428571425</v>
      </c>
      <c r="F49" s="18" t="s">
        <v>56</v>
      </c>
      <c r="G49" s="17">
        <v>20.65</v>
      </c>
      <c r="H49" s="105"/>
      <c r="I49" s="4" cm="1">
        <f t="array" ref="I49">_xlfn.IFS(H49=12,G49*H49,H49=24,G49*H49,H49=36,G49*H49,H49=48,G49*H49,H49&lt;&gt;12,E49*H49)</f>
        <v>0</v>
      </c>
      <c r="J49" s="111">
        <f t="shared" si="3"/>
        <v>247.79999999999998</v>
      </c>
      <c r="K49" s="111">
        <f t="shared" si="4"/>
        <v>247.79999999999998</v>
      </c>
    </row>
    <row r="50" spans="1:11" s="4" customFormat="1" ht="21.95" customHeight="1" x14ac:dyDescent="0.25">
      <c r="A50" s="25" t="s">
        <v>8</v>
      </c>
      <c r="B50" s="9" t="s">
        <v>96</v>
      </c>
      <c r="C50" s="10">
        <v>0.75</v>
      </c>
      <c r="D50" s="11">
        <v>2021</v>
      </c>
      <c r="E50" s="12">
        <v>54</v>
      </c>
      <c r="F50" s="13" t="s">
        <v>56</v>
      </c>
      <c r="G50" s="91">
        <f t="shared" ref="G50" si="7">(E50/12)*11</f>
        <v>49.5</v>
      </c>
      <c r="H50" s="106"/>
      <c r="I50" s="4" cm="1">
        <f t="array" ref="I50">_xlfn.IFS(H50=12,G50*H50,H50=24,G50*H50,H50=36,G50*H50,H50=48,G50*H50,H50&lt;&gt;12,E50*H50)</f>
        <v>0</v>
      </c>
      <c r="J50" s="111">
        <f t="shared" si="3"/>
        <v>594</v>
      </c>
      <c r="K50" s="111">
        <f t="shared" si="4"/>
        <v>594</v>
      </c>
    </row>
    <row r="51" spans="1:11" s="4" customFormat="1" ht="21.95" customHeight="1" x14ac:dyDescent="0.25">
      <c r="A51" s="27" t="s">
        <v>21</v>
      </c>
      <c r="B51" s="14" t="s">
        <v>97</v>
      </c>
      <c r="C51" s="15">
        <v>0.75</v>
      </c>
      <c r="D51" s="16">
        <v>2016</v>
      </c>
      <c r="E51" s="17">
        <v>28.5</v>
      </c>
      <c r="F51" s="18" t="s">
        <v>57</v>
      </c>
      <c r="G51" s="92">
        <f t="shared" ref="G51" si="8">(E51/12)*10</f>
        <v>23.75</v>
      </c>
      <c r="H51" s="105"/>
      <c r="I51" s="4" cm="1">
        <f t="array" ref="I51">_xlfn.IFS(H51=12,G51*H51,H51=24,G51*H51,H51=36,G51*H51,H51=48,G51*H51,H51&lt;&gt;12,E51*H51)</f>
        <v>0</v>
      </c>
      <c r="J51" s="111">
        <f t="shared" si="3"/>
        <v>285</v>
      </c>
      <c r="K51" s="111">
        <f t="shared" si="4"/>
        <v>285</v>
      </c>
    </row>
    <row r="52" spans="1:11" s="4" customFormat="1" ht="21.95" customHeight="1" x14ac:dyDescent="0.25">
      <c r="A52" s="25" t="s">
        <v>24</v>
      </c>
      <c r="B52" s="9" t="s">
        <v>98</v>
      </c>
      <c r="C52" s="10">
        <v>0.75</v>
      </c>
      <c r="D52" s="11">
        <v>2020</v>
      </c>
      <c r="E52" s="12">
        <v>29.5</v>
      </c>
      <c r="F52" s="13" t="s">
        <v>57</v>
      </c>
      <c r="G52" s="12">
        <v>24.5</v>
      </c>
      <c r="H52" s="106"/>
      <c r="I52" s="4" cm="1">
        <f t="array" ref="I52">_xlfn.IFS(H52=12,G52*H52,H52=24,G52*H52,H52=36,G52*H52,H52=48,G52*H52,H52&lt;&gt;12,E52*H52)</f>
        <v>0</v>
      </c>
      <c r="J52" s="111">
        <f t="shared" si="3"/>
        <v>294</v>
      </c>
      <c r="K52" s="111">
        <f t="shared" si="4"/>
        <v>294</v>
      </c>
    </row>
    <row r="53" spans="1:11" s="4" customFormat="1" ht="21.95" customHeight="1" x14ac:dyDescent="0.25">
      <c r="A53" s="27" t="s">
        <v>26</v>
      </c>
      <c r="B53" s="14" t="s">
        <v>99</v>
      </c>
      <c r="C53" s="15">
        <v>0.75</v>
      </c>
      <c r="D53" s="16">
        <v>2023</v>
      </c>
      <c r="E53" s="17">
        <v>22.8</v>
      </c>
      <c r="F53" s="18" t="s">
        <v>56</v>
      </c>
      <c r="G53" s="92">
        <f t="shared" ref="G53" si="9">(E53/12)*11</f>
        <v>20.900000000000002</v>
      </c>
      <c r="H53" s="105"/>
      <c r="I53" s="4" cm="1">
        <f t="array" ref="I53">_xlfn.IFS(H53=12,G53*H53,H53=24,G53*H53,H53=36,G53*H53,H53=48,G53*H53,H53&lt;&gt;12,E53*H53)</f>
        <v>0</v>
      </c>
      <c r="J53" s="111">
        <f t="shared" si="3"/>
        <v>250.8</v>
      </c>
      <c r="K53" s="111">
        <f t="shared" si="4"/>
        <v>250.8</v>
      </c>
    </row>
    <row r="54" spans="1:11" s="4" customFormat="1" ht="21.95" customHeight="1" x14ac:dyDescent="0.25">
      <c r="A54" s="25" t="s">
        <v>31</v>
      </c>
      <c r="B54" s="9" t="s">
        <v>100</v>
      </c>
      <c r="C54" s="10">
        <v>0.75</v>
      </c>
      <c r="D54" s="11">
        <v>2023</v>
      </c>
      <c r="E54" s="12">
        <v>32</v>
      </c>
      <c r="F54" s="13" t="s">
        <v>57</v>
      </c>
      <c r="G54" s="12">
        <v>26.7</v>
      </c>
      <c r="H54" s="106"/>
      <c r="I54" s="4" cm="1">
        <f t="array" ref="I54">_xlfn.IFS(H54=12,G54*H54,H54=24,G54*H54,H54=36,G54*H54,H54=48,G54*H54,H54&lt;&gt;12,E54*H54)</f>
        <v>0</v>
      </c>
      <c r="J54" s="111">
        <f t="shared" si="3"/>
        <v>320.39999999999998</v>
      </c>
      <c r="K54" s="111">
        <f t="shared" si="4"/>
        <v>320.39999999999998</v>
      </c>
    </row>
    <row r="55" spans="1:11" s="7" customFormat="1" ht="27" customHeight="1" x14ac:dyDescent="0.25">
      <c r="A55" s="136" t="s">
        <v>126</v>
      </c>
      <c r="B55" s="137"/>
      <c r="C55" s="137"/>
      <c r="D55" s="137"/>
      <c r="E55" s="137"/>
      <c r="F55" s="137"/>
      <c r="G55" s="137"/>
      <c r="H55" s="138"/>
      <c r="I55" s="4" cm="1">
        <f t="array" ref="I55">_xlfn.IFS(H55=12,G55*H55,H55=24,G55*H55,H55=36,G55*H55,H55=48,G55*H55,H55&lt;&gt;12,E55*H55)</f>
        <v>0</v>
      </c>
      <c r="J55" s="111">
        <f t="shared" si="3"/>
        <v>0</v>
      </c>
      <c r="K55" s="111">
        <f t="shared" si="4"/>
        <v>0</v>
      </c>
    </row>
    <row r="56" spans="1:11" s="4" customFormat="1" ht="21.95" customHeight="1" x14ac:dyDescent="0.25">
      <c r="A56" s="39" t="s">
        <v>0</v>
      </c>
      <c r="B56" s="40" t="s">
        <v>53</v>
      </c>
      <c r="C56" s="41">
        <v>0.75</v>
      </c>
      <c r="D56" s="42"/>
      <c r="E56" s="19">
        <v>12.2597864768683</v>
      </c>
      <c r="F56" s="43" t="s">
        <v>58</v>
      </c>
      <c r="G56" s="94">
        <f>(E56/6)*5</f>
        <v>10.216488730723583</v>
      </c>
      <c r="H56" s="104"/>
      <c r="I56" s="113" cm="1">
        <f t="array" ref="I56">_xlfn.IFS(H56=6,G56*H56,H56=12,G56*H56,H56=18,G56*H56,H56=24,G56*H56,H56&lt;&gt;6,E56*H56)</f>
        <v>0</v>
      </c>
      <c r="J56" s="111">
        <f t="shared" si="3"/>
        <v>122.597864768683</v>
      </c>
      <c r="K56" s="111">
        <f>G56*12</f>
        <v>122.597864768683</v>
      </c>
    </row>
    <row r="57" spans="1:11" s="4" customFormat="1" ht="21.95" customHeight="1" x14ac:dyDescent="0.25">
      <c r="A57" s="27" t="s">
        <v>1</v>
      </c>
      <c r="B57" s="14" t="s">
        <v>54</v>
      </c>
      <c r="C57" s="15">
        <v>0.75</v>
      </c>
      <c r="D57" s="16"/>
      <c r="E57" s="17">
        <v>9.7875555555555547</v>
      </c>
      <c r="F57" s="18" t="s">
        <v>58</v>
      </c>
      <c r="G57" s="92">
        <f>(E57/6)*5</f>
        <v>8.1562962962962953</v>
      </c>
      <c r="H57" s="105"/>
      <c r="I57" s="113" cm="1">
        <f t="array" ref="I57">_xlfn.IFS(H57=6,G57*H57,H57=12,G57*H57,H57=18,G57*H57,H57=24,G57*H57,H57&lt;&gt;6,E57*H57)</f>
        <v>0</v>
      </c>
      <c r="J57" s="111">
        <f t="shared" si="3"/>
        <v>97.875555555555536</v>
      </c>
      <c r="K57" s="111">
        <f t="shared" si="4"/>
        <v>97.875555555555536</v>
      </c>
    </row>
    <row r="58" spans="1:11" s="4" customFormat="1" ht="21.95" customHeight="1" x14ac:dyDescent="0.25">
      <c r="A58" s="33"/>
      <c r="B58" s="34"/>
      <c r="C58" s="35"/>
      <c r="D58" s="36"/>
      <c r="E58" s="37"/>
      <c r="F58" s="38"/>
      <c r="G58" s="37">
        <f>SUM(I33:I34)+SUM(I36:I54)+SUM(I56:I57)</f>
        <v>0</v>
      </c>
      <c r="H58" s="112">
        <f>SUM(H33:H34)+SUM(H36:H54)+SUM(H56:H57)</f>
        <v>0</v>
      </c>
    </row>
    <row r="59" spans="1:11" ht="33" customHeight="1" x14ac:dyDescent="0.25">
      <c r="A59" s="131" t="s">
        <v>139</v>
      </c>
      <c r="B59" s="132"/>
      <c r="C59" s="132"/>
      <c r="D59" s="132"/>
      <c r="E59" s="132"/>
      <c r="F59" s="133"/>
      <c r="G59" s="115">
        <f>G58+G31</f>
        <v>0</v>
      </c>
      <c r="H59" s="116">
        <f>H58+H31</f>
        <v>0</v>
      </c>
    </row>
    <row r="60" spans="1:11" ht="216.95" customHeight="1" x14ac:dyDescent="0.25">
      <c r="A60" s="134" t="s">
        <v>135</v>
      </c>
      <c r="B60" s="135"/>
      <c r="C60" s="135"/>
      <c r="D60" s="135"/>
      <c r="E60" s="135"/>
      <c r="F60" s="135"/>
      <c r="G60" s="135"/>
      <c r="H60" s="135"/>
    </row>
  </sheetData>
  <sheetProtection sheet="1" selectLockedCells="1"/>
  <mergeCells count="20">
    <mergeCell ref="A1:H1"/>
    <mergeCell ref="A2:C2"/>
    <mergeCell ref="D2:E2"/>
    <mergeCell ref="F2:H2"/>
    <mergeCell ref="A3:C3"/>
    <mergeCell ref="D3:D6"/>
    <mergeCell ref="E3:E6"/>
    <mergeCell ref="F3:H6"/>
    <mergeCell ref="A4:C4"/>
    <mergeCell ref="A5:C5"/>
    <mergeCell ref="A6:C6"/>
    <mergeCell ref="A35:H35"/>
    <mergeCell ref="A7:F7"/>
    <mergeCell ref="A59:F59"/>
    <mergeCell ref="A60:H60"/>
    <mergeCell ref="A9:H9"/>
    <mergeCell ref="A14:H14"/>
    <mergeCell ref="A32:H32"/>
    <mergeCell ref="A55:H55"/>
    <mergeCell ref="A31:F31"/>
  </mergeCells>
  <printOptions horizontalCentered="1"/>
  <pageMargins left="0.31496062992125984" right="0.31496062992125984" top="1.1417322834645669" bottom="0.74803149606299213" header="0.31496062992125984" footer="0.31496062992125984"/>
  <pageSetup paperSize="9" scale="71" fitToHeight="0" orientation="portrait" r:id="rId1"/>
  <headerFooter>
    <oddHeader>&amp;R&amp;G</oddHeader>
    <oddFooter>&amp;L&amp;"-,Gras"&amp;KFF0000* &amp;"-,Normal"&amp;K01+000disponible également en magnum
&amp;R&amp;P / 2</oddFooter>
  </headerFooter>
  <rowBreaks count="1" manualBreakCount="1">
    <brk id="31" max="7" man="1"/>
  </row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C1625-A302-4671-8BA1-50E79536227B}">
  <sheetPr>
    <tabColor theme="9" tint="-0.249977111117893"/>
    <pageSetUpPr fitToPage="1"/>
  </sheetPr>
  <dimension ref="A1:N58"/>
  <sheetViews>
    <sheetView topLeftCell="A7" zoomScale="80" zoomScaleNormal="80" zoomScaleSheetLayoutView="85" workbookViewId="0">
      <selection activeCell="H48" sqref="H48"/>
    </sheetView>
  </sheetViews>
  <sheetFormatPr baseColWidth="10" defaultRowHeight="15.75" x14ac:dyDescent="0.25"/>
  <cols>
    <col min="1" max="1" width="28" customWidth="1"/>
    <col min="2" max="2" width="44.5" style="3" bestFit="1" customWidth="1"/>
    <col min="3" max="3" width="5.5" style="2" customWidth="1"/>
    <col min="4" max="4" width="9" style="2" customWidth="1"/>
    <col min="5" max="5" width="8.875" customWidth="1"/>
    <col min="6" max="6" width="5.625" customWidth="1"/>
    <col min="7" max="7" width="11.375" style="1" customWidth="1"/>
    <col min="9" max="9" width="0" hidden="1" customWidth="1"/>
  </cols>
  <sheetData>
    <row r="1" spans="1:11" ht="87.95" customHeight="1" x14ac:dyDescent="0.25">
      <c r="A1" s="148" t="s">
        <v>137</v>
      </c>
      <c r="B1" s="149"/>
      <c r="C1" s="149"/>
      <c r="D1" s="149"/>
      <c r="E1" s="149"/>
      <c r="F1" s="149"/>
      <c r="G1" s="149"/>
      <c r="H1" s="149"/>
    </row>
    <row r="2" spans="1:11" ht="45" customHeight="1" x14ac:dyDescent="0.25">
      <c r="A2" s="150" t="s">
        <v>141</v>
      </c>
      <c r="B2" s="150"/>
      <c r="C2" s="150"/>
      <c r="D2" s="151" t="s">
        <v>113</v>
      </c>
      <c r="E2" s="151"/>
      <c r="F2" s="152" t="s">
        <v>125</v>
      </c>
      <c r="G2" s="152"/>
      <c r="H2" s="152"/>
    </row>
    <row r="3" spans="1:11" ht="45" customHeight="1" x14ac:dyDescent="0.25">
      <c r="A3" s="150" t="s">
        <v>114</v>
      </c>
      <c r="B3" s="150"/>
      <c r="C3" s="150"/>
      <c r="D3" s="153" t="s">
        <v>115</v>
      </c>
      <c r="E3" s="153" t="s">
        <v>116</v>
      </c>
      <c r="F3" s="156"/>
      <c r="G3" s="156"/>
      <c r="H3" s="156"/>
    </row>
    <row r="4" spans="1:11" ht="45" customHeight="1" x14ac:dyDescent="0.25">
      <c r="A4" s="150" t="s">
        <v>117</v>
      </c>
      <c r="B4" s="150"/>
      <c r="C4" s="150"/>
      <c r="D4" s="154"/>
      <c r="E4" s="154"/>
      <c r="F4" s="156"/>
      <c r="G4" s="156"/>
      <c r="H4" s="156"/>
    </row>
    <row r="5" spans="1:11" ht="45" customHeight="1" x14ac:dyDescent="0.25">
      <c r="A5" s="150" t="s">
        <v>118</v>
      </c>
      <c r="B5" s="150"/>
      <c r="C5" s="150"/>
      <c r="D5" s="154"/>
      <c r="E5" s="154"/>
      <c r="F5" s="156"/>
      <c r="G5" s="156"/>
      <c r="H5" s="156"/>
    </row>
    <row r="6" spans="1:11" ht="48.6" customHeight="1" x14ac:dyDescent="0.25">
      <c r="A6" s="157" t="s">
        <v>119</v>
      </c>
      <c r="B6" s="158"/>
      <c r="C6" s="158"/>
      <c r="D6" s="155"/>
      <c r="E6" s="155"/>
      <c r="F6" s="156"/>
      <c r="G6" s="156"/>
      <c r="H6" s="156"/>
    </row>
    <row r="7" spans="1:11" s="4" customFormat="1" ht="33" customHeight="1" x14ac:dyDescent="0.25">
      <c r="A7" s="128"/>
      <c r="B7" s="129"/>
      <c r="C7" s="129"/>
      <c r="D7" s="129"/>
      <c r="E7" s="129"/>
      <c r="F7" s="130"/>
      <c r="G7" s="8" t="s">
        <v>124</v>
      </c>
      <c r="H7" s="6" t="s">
        <v>112</v>
      </c>
    </row>
    <row r="8" spans="1:11" x14ac:dyDescent="0.25">
      <c r="A8" s="56"/>
      <c r="B8" s="57"/>
      <c r="C8" s="58"/>
      <c r="D8" s="32" t="s">
        <v>101</v>
      </c>
      <c r="E8" s="32" t="s">
        <v>64</v>
      </c>
      <c r="F8" s="32"/>
      <c r="G8" s="32"/>
      <c r="H8" s="5"/>
    </row>
    <row r="9" spans="1:11" s="7" customFormat="1" ht="27.75" customHeight="1" x14ac:dyDescent="0.25">
      <c r="A9" s="136" t="s">
        <v>120</v>
      </c>
      <c r="B9" s="137"/>
      <c r="C9" s="137"/>
      <c r="D9" s="137"/>
      <c r="E9" s="137"/>
      <c r="F9" s="137"/>
      <c r="G9" s="137"/>
      <c r="H9" s="138"/>
    </row>
    <row r="10" spans="1:11" s="4" customFormat="1" ht="21.95" customHeight="1" x14ac:dyDescent="0.25">
      <c r="A10" s="59" t="s">
        <v>3</v>
      </c>
      <c r="B10" s="40" t="s">
        <v>110</v>
      </c>
      <c r="C10" s="41">
        <v>0.75</v>
      </c>
      <c r="D10" s="42"/>
      <c r="E10" s="19">
        <v>43</v>
      </c>
      <c r="F10" s="43"/>
      <c r="G10" s="19">
        <v>38.9</v>
      </c>
      <c r="H10" s="96"/>
      <c r="I10" s="4">
        <f>H10*G10</f>
        <v>0</v>
      </c>
      <c r="J10" s="111"/>
      <c r="K10" s="111"/>
    </row>
    <row r="11" spans="1:11" s="4" customFormat="1" ht="21.95" customHeight="1" x14ac:dyDescent="0.25">
      <c r="A11" s="44" t="s">
        <v>3</v>
      </c>
      <c r="B11" s="45" t="s">
        <v>111</v>
      </c>
      <c r="C11" s="46">
        <v>0.75</v>
      </c>
      <c r="D11" s="47"/>
      <c r="E11" s="48">
        <v>62</v>
      </c>
      <c r="F11" s="49"/>
      <c r="G11" s="48">
        <v>53.5</v>
      </c>
      <c r="H11" s="97"/>
      <c r="I11" s="4">
        <f t="shared" ref="I11:I50" si="0">H11*G11</f>
        <v>0</v>
      </c>
      <c r="J11" s="111"/>
      <c r="K11" s="111"/>
    </row>
    <row r="12" spans="1:11" s="4" customFormat="1" ht="21.95" customHeight="1" x14ac:dyDescent="0.25">
      <c r="A12" s="67" t="s">
        <v>4</v>
      </c>
      <c r="B12" s="68" t="s">
        <v>102</v>
      </c>
      <c r="C12" s="69">
        <v>0.75</v>
      </c>
      <c r="D12" s="70"/>
      <c r="E12" s="71">
        <v>58.5</v>
      </c>
      <c r="F12" s="72"/>
      <c r="G12" s="71">
        <v>48.5</v>
      </c>
      <c r="H12" s="98"/>
      <c r="I12" s="4">
        <f t="shared" si="0"/>
        <v>0</v>
      </c>
      <c r="J12" s="111"/>
      <c r="K12" s="111"/>
    </row>
    <row r="13" spans="1:11" s="4" customFormat="1" ht="21.95" customHeight="1" x14ac:dyDescent="0.25">
      <c r="A13" s="61" t="s">
        <v>61</v>
      </c>
      <c r="B13" s="62" t="s">
        <v>103</v>
      </c>
      <c r="C13" s="63">
        <v>0.75</v>
      </c>
      <c r="D13" s="64"/>
      <c r="E13" s="65">
        <v>42</v>
      </c>
      <c r="F13" s="66"/>
      <c r="G13" s="65">
        <v>39.9</v>
      </c>
      <c r="H13" s="103"/>
      <c r="I13" s="4">
        <f t="shared" si="0"/>
        <v>0</v>
      </c>
      <c r="J13" s="111"/>
      <c r="K13" s="111"/>
    </row>
    <row r="14" spans="1:11" s="4" customFormat="1" ht="21.95" customHeight="1" x14ac:dyDescent="0.25">
      <c r="A14" s="73" t="s">
        <v>62</v>
      </c>
      <c r="B14" s="74" t="s">
        <v>104</v>
      </c>
      <c r="C14" s="75">
        <v>0.75</v>
      </c>
      <c r="D14" s="76"/>
      <c r="E14" s="77">
        <v>67</v>
      </c>
      <c r="F14" s="78"/>
      <c r="G14" s="77">
        <v>58.5</v>
      </c>
      <c r="H14" s="96"/>
      <c r="I14" s="4">
        <f t="shared" si="0"/>
        <v>0</v>
      </c>
      <c r="J14" s="111"/>
      <c r="K14" s="111"/>
    </row>
    <row r="15" spans="1:11" s="4" customFormat="1" ht="16.5" customHeight="1" x14ac:dyDescent="0.25">
      <c r="A15" s="50"/>
      <c r="B15" s="51"/>
      <c r="C15" s="52"/>
      <c r="D15" s="53"/>
      <c r="E15" s="54"/>
      <c r="F15" s="55"/>
      <c r="G15" s="54"/>
      <c r="H15" s="95"/>
      <c r="I15" s="4">
        <f t="shared" si="0"/>
        <v>0</v>
      </c>
      <c r="J15" s="111"/>
      <c r="K15" s="111"/>
    </row>
    <row r="16" spans="1:11" s="7" customFormat="1" ht="30" customHeight="1" x14ac:dyDescent="0.25">
      <c r="A16" s="139" t="s">
        <v>121</v>
      </c>
      <c r="B16" s="140"/>
      <c r="C16" s="140"/>
      <c r="D16" s="140"/>
      <c r="E16" s="140"/>
      <c r="F16" s="140"/>
      <c r="G16" s="140"/>
      <c r="H16" s="141"/>
      <c r="I16" s="4">
        <f t="shared" si="0"/>
        <v>0</v>
      </c>
      <c r="J16" s="111"/>
      <c r="K16" s="111"/>
    </row>
    <row r="17" spans="1:14" s="4" customFormat="1" ht="21.75" customHeight="1" x14ac:dyDescent="0.25">
      <c r="A17" s="39" t="s">
        <v>15</v>
      </c>
      <c r="B17" s="40" t="s">
        <v>16</v>
      </c>
      <c r="C17" s="41">
        <v>0.75</v>
      </c>
      <c r="D17" s="42">
        <v>2023</v>
      </c>
      <c r="E17" s="19">
        <v>19.5</v>
      </c>
      <c r="F17" s="43"/>
      <c r="G17" s="60">
        <v>18.5</v>
      </c>
      <c r="H17" s="96"/>
      <c r="I17" s="4">
        <f t="shared" si="0"/>
        <v>0</v>
      </c>
      <c r="J17" s="111"/>
      <c r="K17" s="111"/>
    </row>
    <row r="18" spans="1:14" s="4" customFormat="1" ht="21.95" customHeight="1" x14ac:dyDescent="0.25">
      <c r="A18" s="27" t="s">
        <v>17</v>
      </c>
      <c r="B18" s="14" t="s">
        <v>18</v>
      </c>
      <c r="C18" s="15">
        <v>0.75</v>
      </c>
      <c r="D18" s="16">
        <v>2022</v>
      </c>
      <c r="E18" s="17">
        <v>49</v>
      </c>
      <c r="F18" s="18"/>
      <c r="G18" s="17">
        <v>44</v>
      </c>
      <c r="H18" s="99"/>
      <c r="I18" s="4">
        <f t="shared" si="0"/>
        <v>0</v>
      </c>
      <c r="J18" s="111"/>
      <c r="K18" s="111"/>
    </row>
    <row r="19" spans="1:14" s="4" customFormat="1" ht="21.95" customHeight="1" x14ac:dyDescent="0.25">
      <c r="A19" s="25" t="s">
        <v>9</v>
      </c>
      <c r="B19" s="9" t="s">
        <v>38</v>
      </c>
      <c r="C19" s="10">
        <v>0.75</v>
      </c>
      <c r="D19" s="11">
        <v>2023</v>
      </c>
      <c r="E19" s="12">
        <v>41</v>
      </c>
      <c r="F19" s="13"/>
      <c r="G19" s="12">
        <v>36.5</v>
      </c>
      <c r="H19" s="100"/>
      <c r="I19" s="4">
        <f t="shared" si="0"/>
        <v>0</v>
      </c>
      <c r="J19" s="111"/>
      <c r="K19" s="111"/>
    </row>
    <row r="20" spans="1:14" s="4" customFormat="1" ht="21.95" customHeight="1" x14ac:dyDescent="0.25">
      <c r="A20" s="27" t="s">
        <v>14</v>
      </c>
      <c r="B20" s="14" t="s">
        <v>33</v>
      </c>
      <c r="C20" s="15">
        <v>0.75</v>
      </c>
      <c r="D20" s="16">
        <v>2020</v>
      </c>
      <c r="E20" s="17">
        <v>75</v>
      </c>
      <c r="F20" s="18"/>
      <c r="G20" s="17">
        <v>65</v>
      </c>
      <c r="H20" s="99"/>
      <c r="I20" s="4">
        <f t="shared" si="0"/>
        <v>0</v>
      </c>
      <c r="J20" s="111"/>
      <c r="K20" s="111"/>
    </row>
    <row r="21" spans="1:14" s="4" customFormat="1" ht="21.95" customHeight="1" x14ac:dyDescent="0.25">
      <c r="A21" s="25" t="s">
        <v>14</v>
      </c>
      <c r="B21" s="9" t="s">
        <v>34</v>
      </c>
      <c r="C21" s="10">
        <v>0.75</v>
      </c>
      <c r="D21" s="11">
        <v>2020</v>
      </c>
      <c r="E21" s="12">
        <v>75</v>
      </c>
      <c r="F21" s="13"/>
      <c r="G21" s="12">
        <v>65</v>
      </c>
      <c r="H21" s="100"/>
      <c r="I21" s="4">
        <f t="shared" si="0"/>
        <v>0</v>
      </c>
      <c r="J21" s="111"/>
      <c r="K21" s="111"/>
    </row>
    <row r="22" spans="1:14" s="4" customFormat="1" ht="21.95" customHeight="1" x14ac:dyDescent="0.25">
      <c r="A22" s="27" t="s">
        <v>14</v>
      </c>
      <c r="B22" s="14" t="s">
        <v>35</v>
      </c>
      <c r="C22" s="15">
        <v>0.75</v>
      </c>
      <c r="D22" s="16">
        <v>2020</v>
      </c>
      <c r="E22" s="17">
        <v>75</v>
      </c>
      <c r="F22" s="18"/>
      <c r="G22" s="17">
        <v>65</v>
      </c>
      <c r="H22" s="99"/>
      <c r="I22" s="4">
        <f t="shared" si="0"/>
        <v>0</v>
      </c>
      <c r="J22" s="111"/>
      <c r="K22" s="111"/>
    </row>
    <row r="23" spans="1:14" s="4" customFormat="1" ht="21.95" customHeight="1" x14ac:dyDescent="0.25">
      <c r="A23" s="25" t="s">
        <v>14</v>
      </c>
      <c r="B23" s="9" t="s">
        <v>36</v>
      </c>
      <c r="C23" s="10">
        <v>0.75</v>
      </c>
      <c r="D23" s="11">
        <v>2020</v>
      </c>
      <c r="E23" s="12">
        <v>75</v>
      </c>
      <c r="F23" s="13"/>
      <c r="G23" s="12">
        <v>65</v>
      </c>
      <c r="H23" s="100"/>
      <c r="I23" s="4">
        <f t="shared" si="0"/>
        <v>0</v>
      </c>
      <c r="J23" s="111"/>
      <c r="K23" s="111"/>
    </row>
    <row r="24" spans="1:14" s="4" customFormat="1" ht="19.5" customHeight="1" x14ac:dyDescent="0.25">
      <c r="A24" s="27" t="s">
        <v>14</v>
      </c>
      <c r="B24" s="14" t="s">
        <v>37</v>
      </c>
      <c r="C24" s="15">
        <v>0.75</v>
      </c>
      <c r="D24" s="16">
        <v>2020</v>
      </c>
      <c r="E24" s="17">
        <v>75</v>
      </c>
      <c r="F24" s="18"/>
      <c r="G24" s="17">
        <v>65</v>
      </c>
      <c r="H24" s="99"/>
      <c r="I24" s="4">
        <f t="shared" si="0"/>
        <v>0</v>
      </c>
      <c r="J24" s="111"/>
      <c r="K24" s="111"/>
    </row>
    <row r="25" spans="1:14" s="4" customFormat="1" ht="21.95" customHeight="1" x14ac:dyDescent="0.25">
      <c r="A25" s="25" t="s">
        <v>42</v>
      </c>
      <c r="B25" s="9" t="s">
        <v>43</v>
      </c>
      <c r="C25" s="10">
        <v>0.75</v>
      </c>
      <c r="D25" s="11">
        <v>2023</v>
      </c>
      <c r="E25" s="12">
        <v>20</v>
      </c>
      <c r="F25" s="13"/>
      <c r="G25" s="12">
        <v>18.5</v>
      </c>
      <c r="H25" s="100"/>
      <c r="I25" s="4">
        <f t="shared" si="0"/>
        <v>0</v>
      </c>
      <c r="J25" s="111"/>
      <c r="K25" s="111"/>
    </row>
    <row r="26" spans="1:14" s="4" customFormat="1" ht="24" customHeight="1" x14ac:dyDescent="0.25">
      <c r="A26" s="27" t="s">
        <v>106</v>
      </c>
      <c r="B26" s="14" t="s">
        <v>107</v>
      </c>
      <c r="C26" s="15">
        <v>0.75</v>
      </c>
      <c r="D26" s="16">
        <v>2022</v>
      </c>
      <c r="E26" s="17">
        <v>47.5</v>
      </c>
      <c r="F26" s="18"/>
      <c r="G26" s="17">
        <v>44</v>
      </c>
      <c r="H26" s="99"/>
      <c r="I26" s="4">
        <f t="shared" si="0"/>
        <v>0</v>
      </c>
      <c r="J26" s="111"/>
      <c r="K26" s="111"/>
    </row>
    <row r="27" spans="1:14" ht="26.45" customHeight="1" x14ac:dyDescent="0.25">
      <c r="A27" s="73"/>
      <c r="B27" s="74"/>
      <c r="C27" s="75"/>
      <c r="D27" s="76"/>
      <c r="E27" s="77"/>
      <c r="F27" s="78"/>
      <c r="G27" s="77"/>
      <c r="H27" s="79"/>
      <c r="I27" s="4">
        <f t="shared" si="0"/>
        <v>0</v>
      </c>
      <c r="J27" s="111"/>
      <c r="K27" s="111"/>
    </row>
    <row r="28" spans="1:14" s="4" customFormat="1" ht="21.95" customHeight="1" x14ac:dyDescent="0.25">
      <c r="A28" s="90"/>
      <c r="B28" s="14"/>
      <c r="C28" s="15"/>
      <c r="D28" s="16"/>
      <c r="E28" s="17"/>
      <c r="F28" s="18"/>
      <c r="G28" s="17"/>
      <c r="H28" s="28"/>
      <c r="I28" s="4">
        <f t="shared" si="0"/>
        <v>0</v>
      </c>
      <c r="J28" s="111"/>
      <c r="K28" s="111"/>
    </row>
    <row r="29" spans="1:14" s="4" customFormat="1" ht="21.95" customHeight="1" x14ac:dyDescent="0.25">
      <c r="A29" s="25"/>
      <c r="B29" s="9"/>
      <c r="C29" s="10"/>
      <c r="D29" s="11"/>
      <c r="E29" s="12"/>
      <c r="F29" s="13"/>
      <c r="G29" s="12"/>
      <c r="H29" s="26"/>
      <c r="I29" s="4">
        <f t="shared" si="0"/>
        <v>0</v>
      </c>
      <c r="J29" s="111"/>
      <c r="K29" s="111"/>
    </row>
    <row r="30" spans="1:14" s="4" customFormat="1" ht="21.95" customHeight="1" x14ac:dyDescent="0.25">
      <c r="A30" s="27"/>
      <c r="B30" s="14"/>
      <c r="C30" s="15"/>
      <c r="D30" s="16"/>
      <c r="E30" s="17"/>
      <c r="F30" s="18"/>
      <c r="G30" s="17"/>
      <c r="H30" s="28"/>
      <c r="I30" s="4">
        <f t="shared" si="0"/>
        <v>0</v>
      </c>
      <c r="J30" s="111"/>
      <c r="K30" s="111"/>
    </row>
    <row r="31" spans="1:14" s="80" customFormat="1" ht="21.75" customHeight="1" x14ac:dyDescent="0.25">
      <c r="A31" s="73"/>
      <c r="B31" s="74"/>
      <c r="C31" s="75"/>
      <c r="D31" s="76"/>
      <c r="E31" s="77"/>
      <c r="F31" s="78"/>
      <c r="G31" s="77"/>
      <c r="H31" s="79"/>
      <c r="I31" s="4">
        <f t="shared" si="0"/>
        <v>0</v>
      </c>
      <c r="J31" s="4"/>
      <c r="K31" s="4"/>
    </row>
    <row r="32" spans="1:14" s="4" customFormat="1" ht="21.95" customHeight="1" x14ac:dyDescent="0.25">
      <c r="A32" s="159" t="s">
        <v>133</v>
      </c>
      <c r="B32" s="160"/>
      <c r="C32" s="160"/>
      <c r="D32" s="160"/>
      <c r="E32" s="160"/>
      <c r="F32" s="161"/>
      <c r="G32" s="110">
        <f>SUM(I10:I15)+SUM(I17:I26)</f>
        <v>0</v>
      </c>
      <c r="H32" s="31"/>
      <c r="I32" s="4">
        <f t="shared" si="0"/>
        <v>0</v>
      </c>
      <c r="J32" s="7"/>
      <c r="K32" s="7"/>
      <c r="N32"/>
    </row>
    <row r="33" spans="1:11" ht="26.45" customHeight="1" x14ac:dyDescent="0.25">
      <c r="A33" s="125" t="s">
        <v>123</v>
      </c>
      <c r="B33" s="126"/>
      <c r="C33" s="126"/>
      <c r="D33" s="126"/>
      <c r="E33" s="126"/>
      <c r="F33" s="126"/>
      <c r="G33" s="126"/>
      <c r="H33" s="127"/>
      <c r="I33" s="4">
        <f t="shared" si="0"/>
        <v>0</v>
      </c>
      <c r="J33" s="4"/>
      <c r="K33" s="4"/>
    </row>
    <row r="34" spans="1:11" s="4" customFormat="1" ht="21.95" customHeight="1" x14ac:dyDescent="0.25">
      <c r="A34" s="73" t="s">
        <v>48</v>
      </c>
      <c r="B34" s="74" t="s">
        <v>49</v>
      </c>
      <c r="C34" s="75">
        <v>0.75</v>
      </c>
      <c r="D34" s="76">
        <v>2019</v>
      </c>
      <c r="E34" s="77">
        <v>26</v>
      </c>
      <c r="F34" s="78"/>
      <c r="G34" s="77">
        <v>24.7</v>
      </c>
      <c r="H34" s="96"/>
      <c r="I34" s="4">
        <f t="shared" si="0"/>
        <v>0</v>
      </c>
    </row>
    <row r="35" spans="1:11" s="4" customFormat="1" ht="21.95" customHeight="1" x14ac:dyDescent="0.25">
      <c r="A35" s="27" t="s">
        <v>48</v>
      </c>
      <c r="B35" s="14" t="s">
        <v>49</v>
      </c>
      <c r="C35" s="86" t="s">
        <v>136</v>
      </c>
      <c r="D35" s="16">
        <v>2019</v>
      </c>
      <c r="E35" s="17">
        <v>54</v>
      </c>
      <c r="F35" s="18"/>
      <c r="G35" s="17">
        <v>51.3</v>
      </c>
      <c r="H35" s="101"/>
      <c r="I35" s="4">
        <f t="shared" si="0"/>
        <v>0</v>
      </c>
      <c r="J35"/>
      <c r="K35"/>
    </row>
    <row r="36" spans="1:11" s="4" customFormat="1" ht="21.95" customHeight="1" x14ac:dyDescent="0.25">
      <c r="A36" s="73" t="s">
        <v>108</v>
      </c>
      <c r="B36" s="74" t="s">
        <v>109</v>
      </c>
      <c r="C36" s="75">
        <v>0.75</v>
      </c>
      <c r="D36" s="76">
        <v>2020</v>
      </c>
      <c r="E36" s="77">
        <v>57</v>
      </c>
      <c r="F36" s="78"/>
      <c r="G36" s="77">
        <v>54.2</v>
      </c>
      <c r="H36" s="96"/>
      <c r="I36" s="4">
        <f t="shared" si="0"/>
        <v>0</v>
      </c>
    </row>
    <row r="37" spans="1:11" s="4" customFormat="1" ht="21.95" customHeight="1" x14ac:dyDescent="0.25">
      <c r="A37" s="27" t="s">
        <v>21</v>
      </c>
      <c r="B37" s="14" t="s">
        <v>90</v>
      </c>
      <c r="C37" s="86" t="s">
        <v>136</v>
      </c>
      <c r="D37" s="16">
        <v>2011</v>
      </c>
      <c r="E37" s="17">
        <v>45</v>
      </c>
      <c r="F37" s="18"/>
      <c r="G37" s="17">
        <v>37.5</v>
      </c>
      <c r="H37" s="101"/>
      <c r="I37" s="4">
        <f t="shared" si="0"/>
        <v>0</v>
      </c>
    </row>
    <row r="38" spans="1:11" s="4" customFormat="1" ht="21.95" customHeight="1" x14ac:dyDescent="0.25">
      <c r="A38" s="81" t="s">
        <v>21</v>
      </c>
      <c r="B38" s="82" t="s">
        <v>90</v>
      </c>
      <c r="C38" s="87" t="s">
        <v>136</v>
      </c>
      <c r="D38" s="83">
        <v>2015</v>
      </c>
      <c r="E38" s="84">
        <v>45</v>
      </c>
      <c r="F38" s="85"/>
      <c r="G38" s="84">
        <v>37.5</v>
      </c>
      <c r="H38" s="96"/>
      <c r="I38" s="4">
        <f t="shared" si="0"/>
        <v>0</v>
      </c>
    </row>
    <row r="39" spans="1:11" s="4" customFormat="1" ht="21.95" customHeight="1" x14ac:dyDescent="0.25">
      <c r="A39" s="27" t="s">
        <v>21</v>
      </c>
      <c r="B39" s="14" t="s">
        <v>90</v>
      </c>
      <c r="C39" s="86" t="s">
        <v>136</v>
      </c>
      <c r="D39" s="16">
        <v>2016</v>
      </c>
      <c r="E39" s="17">
        <v>45</v>
      </c>
      <c r="F39" s="18"/>
      <c r="G39" s="17">
        <v>37.5</v>
      </c>
      <c r="H39" s="99"/>
      <c r="I39" s="4">
        <f t="shared" si="0"/>
        <v>0</v>
      </c>
    </row>
    <row r="40" spans="1:11" s="4" customFormat="1" ht="21.95" customHeight="1" x14ac:dyDescent="0.25">
      <c r="A40" s="25" t="s">
        <v>10</v>
      </c>
      <c r="B40" s="9" t="s">
        <v>59</v>
      </c>
      <c r="C40" s="10">
        <v>0.75</v>
      </c>
      <c r="D40" s="11">
        <v>2023</v>
      </c>
      <c r="E40" s="12">
        <v>49.8</v>
      </c>
      <c r="F40" s="13"/>
      <c r="G40" s="12">
        <v>44.9</v>
      </c>
      <c r="H40" s="100"/>
      <c r="I40" s="4">
        <f t="shared" si="0"/>
        <v>0</v>
      </c>
    </row>
    <row r="41" spans="1:11" s="4" customFormat="1" ht="21.95" customHeight="1" x14ac:dyDescent="0.25">
      <c r="A41" s="27" t="s">
        <v>10</v>
      </c>
      <c r="B41" s="14" t="s">
        <v>11</v>
      </c>
      <c r="C41" s="15">
        <v>0.75</v>
      </c>
      <c r="D41" s="16">
        <v>2022</v>
      </c>
      <c r="E41" s="17">
        <v>55</v>
      </c>
      <c r="F41" s="18"/>
      <c r="G41" s="17">
        <v>49.5</v>
      </c>
      <c r="H41" s="99"/>
      <c r="I41" s="4">
        <f t="shared" si="0"/>
        <v>0</v>
      </c>
    </row>
    <row r="42" spans="1:11" s="4" customFormat="1" ht="21.95" customHeight="1" x14ac:dyDescent="0.25">
      <c r="A42" s="25" t="s">
        <v>12</v>
      </c>
      <c r="B42" s="9" t="s">
        <v>13</v>
      </c>
      <c r="C42" s="10">
        <v>0.75</v>
      </c>
      <c r="D42" s="11">
        <v>2023</v>
      </c>
      <c r="E42" s="12">
        <v>28</v>
      </c>
      <c r="F42" s="13"/>
      <c r="G42" s="12">
        <v>25.9</v>
      </c>
      <c r="H42" s="100"/>
      <c r="I42" s="4">
        <f t="shared" si="0"/>
        <v>0</v>
      </c>
    </row>
    <row r="43" spans="1:11" s="4" customFormat="1" ht="21.95" customHeight="1" x14ac:dyDescent="0.25">
      <c r="A43" s="27" t="s">
        <v>8</v>
      </c>
      <c r="B43" s="14" t="s">
        <v>39</v>
      </c>
      <c r="C43" s="15">
        <v>0.75</v>
      </c>
      <c r="D43" s="16">
        <v>2020</v>
      </c>
      <c r="E43" s="17">
        <v>96.8</v>
      </c>
      <c r="F43" s="18"/>
      <c r="G43" s="17">
        <v>87</v>
      </c>
      <c r="H43" s="99"/>
      <c r="I43" s="4">
        <f t="shared" si="0"/>
        <v>0</v>
      </c>
    </row>
    <row r="44" spans="1:11" s="4" customFormat="1" ht="21.95" customHeight="1" x14ac:dyDescent="0.25">
      <c r="A44" s="25" t="s">
        <v>40</v>
      </c>
      <c r="B44" s="9" t="s">
        <v>41</v>
      </c>
      <c r="C44" s="10">
        <v>0.75</v>
      </c>
      <c r="D44" s="11">
        <v>2022</v>
      </c>
      <c r="E44" s="12">
        <v>39.5</v>
      </c>
      <c r="F44" s="13"/>
      <c r="G44" s="12">
        <v>37.5</v>
      </c>
      <c r="H44" s="100"/>
      <c r="I44" s="4">
        <f t="shared" si="0"/>
        <v>0</v>
      </c>
    </row>
    <row r="45" spans="1:11" s="4" customFormat="1" ht="19.5" customHeight="1" x14ac:dyDescent="0.25">
      <c r="A45" s="27" t="s">
        <v>42</v>
      </c>
      <c r="B45" s="14" t="s">
        <v>43</v>
      </c>
      <c r="C45" s="15">
        <v>0.75</v>
      </c>
      <c r="D45" s="16">
        <v>2022</v>
      </c>
      <c r="E45" s="17">
        <v>17.5</v>
      </c>
      <c r="F45" s="18"/>
      <c r="G45" s="17">
        <v>15.5</v>
      </c>
      <c r="H45" s="99"/>
      <c r="I45" s="4">
        <f t="shared" si="0"/>
        <v>0</v>
      </c>
    </row>
    <row r="46" spans="1:11" s="4" customFormat="1" ht="21.95" customHeight="1" x14ac:dyDescent="0.25">
      <c r="A46" s="25" t="s">
        <v>32</v>
      </c>
      <c r="B46" s="9" t="s">
        <v>60</v>
      </c>
      <c r="C46" s="10">
        <v>0.75</v>
      </c>
      <c r="D46" s="11">
        <v>2022</v>
      </c>
      <c r="E46" s="12">
        <v>44.5</v>
      </c>
      <c r="F46" s="13"/>
      <c r="G46" s="12">
        <v>40</v>
      </c>
      <c r="H46" s="100"/>
      <c r="I46" s="4">
        <f t="shared" si="0"/>
        <v>0</v>
      </c>
    </row>
    <row r="47" spans="1:11" s="4" customFormat="1" ht="21.95" customHeight="1" x14ac:dyDescent="0.25">
      <c r="A47" s="27" t="s">
        <v>32</v>
      </c>
      <c r="B47" s="14" t="s">
        <v>60</v>
      </c>
      <c r="C47" s="86" t="s">
        <v>136</v>
      </c>
      <c r="D47" s="16">
        <v>2020</v>
      </c>
      <c r="E47" s="17">
        <v>92</v>
      </c>
      <c r="F47" s="18"/>
      <c r="G47" s="17">
        <v>85</v>
      </c>
      <c r="H47" s="99"/>
      <c r="I47" s="4">
        <f t="shared" si="0"/>
        <v>0</v>
      </c>
    </row>
    <row r="48" spans="1:11" s="4" customFormat="1" ht="21.95" customHeight="1" x14ac:dyDescent="0.25">
      <c r="A48" s="25" t="s">
        <v>24</v>
      </c>
      <c r="B48" s="9" t="s">
        <v>105</v>
      </c>
      <c r="C48" s="10">
        <v>0.75</v>
      </c>
      <c r="D48" s="11">
        <v>2020</v>
      </c>
      <c r="E48" s="12">
        <v>43</v>
      </c>
      <c r="F48" s="13"/>
      <c r="G48" s="12">
        <v>37</v>
      </c>
      <c r="H48" s="100"/>
      <c r="I48" s="4">
        <f t="shared" si="0"/>
        <v>0</v>
      </c>
    </row>
    <row r="49" spans="1:11" s="4" customFormat="1" ht="21.95" customHeight="1" x14ac:dyDescent="0.25">
      <c r="A49" s="27" t="s">
        <v>44</v>
      </c>
      <c r="B49" s="14" t="s">
        <v>45</v>
      </c>
      <c r="C49" s="86" t="s">
        <v>136</v>
      </c>
      <c r="D49" s="16">
        <v>2015</v>
      </c>
      <c r="E49" s="17">
        <v>135</v>
      </c>
      <c r="F49" s="18"/>
      <c r="G49" s="17">
        <v>115</v>
      </c>
      <c r="H49" s="99"/>
      <c r="I49" s="4">
        <f t="shared" si="0"/>
        <v>0</v>
      </c>
    </row>
    <row r="50" spans="1:11" s="4" customFormat="1" ht="21.95" customHeight="1" x14ac:dyDescent="0.25">
      <c r="A50" s="25" t="s">
        <v>44</v>
      </c>
      <c r="B50" s="9" t="s">
        <v>45</v>
      </c>
      <c r="C50" s="88" t="s">
        <v>136</v>
      </c>
      <c r="D50" s="11">
        <v>2016</v>
      </c>
      <c r="E50" s="12">
        <v>135</v>
      </c>
      <c r="F50" s="13"/>
      <c r="G50" s="12">
        <v>115</v>
      </c>
      <c r="H50" s="100"/>
      <c r="I50" s="4">
        <f t="shared" si="0"/>
        <v>0</v>
      </c>
    </row>
    <row r="51" spans="1:11" s="4" customFormat="1" ht="21.95" customHeight="1" x14ac:dyDescent="0.25">
      <c r="A51" s="27"/>
      <c r="B51" s="14"/>
      <c r="C51" s="15"/>
      <c r="D51" s="16"/>
      <c r="E51" s="17"/>
      <c r="F51" s="18"/>
      <c r="G51" s="30">
        <f>SUM(I34:I50)</f>
        <v>0</v>
      </c>
      <c r="H51" s="102"/>
    </row>
    <row r="52" spans="1:11" ht="33" customHeight="1" x14ac:dyDescent="0.25">
      <c r="A52" s="131" t="s">
        <v>140</v>
      </c>
      <c r="B52" s="132"/>
      <c r="C52" s="132"/>
      <c r="D52" s="132"/>
      <c r="E52" s="132"/>
      <c r="F52" s="133"/>
      <c r="G52" s="124">
        <f>SUM(G51+G32)</f>
        <v>0</v>
      </c>
      <c r="H52" s="117"/>
      <c r="I52" s="4"/>
      <c r="J52" s="4"/>
      <c r="K52" s="4"/>
    </row>
    <row r="53" spans="1:11" ht="216.95" customHeight="1" x14ac:dyDescent="0.25">
      <c r="A53" s="134" t="s">
        <v>135</v>
      </c>
      <c r="B53" s="135"/>
      <c r="C53" s="135"/>
      <c r="D53" s="135"/>
      <c r="E53" s="135"/>
      <c r="F53" s="135"/>
      <c r="G53" s="135"/>
      <c r="H53" s="135"/>
      <c r="I53" s="4"/>
      <c r="J53" s="4"/>
      <c r="K53" s="4"/>
    </row>
    <row r="54" spans="1:11" x14ac:dyDescent="0.25">
      <c r="I54" s="4"/>
      <c r="J54" s="4"/>
      <c r="K54" s="4"/>
    </row>
    <row r="55" spans="1:11" ht="21" x14ac:dyDescent="0.25">
      <c r="I55" s="7"/>
      <c r="J55" s="7"/>
      <c r="K55" s="7"/>
    </row>
    <row r="56" spans="1:11" x14ac:dyDescent="0.25">
      <c r="I56" s="4"/>
      <c r="J56" s="4"/>
      <c r="K56" s="4"/>
    </row>
    <row r="57" spans="1:11" x14ac:dyDescent="0.25">
      <c r="I57" s="4"/>
      <c r="J57" s="4"/>
      <c r="K57" s="4"/>
    </row>
    <row r="58" spans="1:11" x14ac:dyDescent="0.25">
      <c r="I58" s="4"/>
      <c r="J58" s="4"/>
      <c r="K58" s="4"/>
    </row>
  </sheetData>
  <sheetProtection sheet="1" selectLockedCells="1"/>
  <mergeCells count="18">
    <mergeCell ref="A1:H1"/>
    <mergeCell ref="A2:C2"/>
    <mergeCell ref="D2:E2"/>
    <mergeCell ref="F2:H2"/>
    <mergeCell ref="A3:C3"/>
    <mergeCell ref="D3:D6"/>
    <mergeCell ref="E3:E6"/>
    <mergeCell ref="F3:H6"/>
    <mergeCell ref="A4:C4"/>
    <mergeCell ref="A5:C5"/>
    <mergeCell ref="A33:H33"/>
    <mergeCell ref="A52:F52"/>
    <mergeCell ref="A53:H53"/>
    <mergeCell ref="A6:C6"/>
    <mergeCell ref="A7:F7"/>
    <mergeCell ref="A9:H9"/>
    <mergeCell ref="A16:H16"/>
    <mergeCell ref="A32:F32"/>
  </mergeCells>
  <printOptions horizontalCentered="1"/>
  <pageMargins left="0.31496062992125984" right="0.31496062992125984" top="1.1417322834645669" bottom="0.74803149606299213" header="0.31496062992125984" footer="0.31496062992125984"/>
  <pageSetup paperSize="9" scale="72" fitToHeight="0" orientation="portrait" r:id="rId1"/>
  <headerFooter>
    <oddHeader>&amp;R&amp;G</oddHeader>
    <oddFooter>&amp;L&amp;"-,Gras"&amp;KFF0000* &amp;"-,Normal"&amp;K01+000disponible également en magnum
&amp;R&amp;P / 2</oddFooter>
  </headerFooter>
  <rowBreaks count="1" manualBreakCount="1">
    <brk id="32" max="7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Liste "Dégustation"</vt:lpstr>
      <vt:lpstr>Liste "Extra"</vt:lpstr>
      <vt:lpstr>'Liste "Dégustation"'!Zone_d_impression</vt:lpstr>
      <vt:lpstr>'Liste "Extra"'!Zone_d_impression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Mathias</dc:creator>
  <cp:lastModifiedBy>Guillaume Moloughney</cp:lastModifiedBy>
  <cp:lastPrinted>2025-11-19T12:35:02Z</cp:lastPrinted>
  <dcterms:created xsi:type="dcterms:W3CDTF">2025-11-09T12:11:30Z</dcterms:created>
  <dcterms:modified xsi:type="dcterms:W3CDTF">2025-11-26T09:24:08Z</dcterms:modified>
</cp:coreProperties>
</file>